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941a1dce87fd045/work/2020-06_MZSR/2020-07_DRG/2025_DRG2026/10_ZS_kontr/"/>
    </mc:Choice>
  </mc:AlternateContent>
  <xr:revisionPtr revIDLastSave="0" documentId="8_{6469AD23-9290-4AB8-BA0A-4352DCD269DC}" xr6:coauthVersionLast="47" xr6:coauthVersionMax="47" xr10:uidLastSave="{00000000-0000-0000-0000-000000000000}"/>
  <bookViews>
    <workbookView xWindow="780" yWindow="120" windowWidth="22400" windowHeight="12520" xr2:uid="{556EB15E-CB09-418C-BA44-3305AB2CFE58}"/>
  </bookViews>
  <sheets>
    <sheet name="ZS_UNB" sheetId="1" r:id="rId1"/>
  </sheets>
  <definedNames>
    <definedName name="bla">CONCATENATE("TP!","b",#REF!)</definedName>
    <definedName name="d">#REF!</definedName>
    <definedName name="liste">#REF!</definedName>
    <definedName name="T_1004">CONCATENATE("TP!","b",#REF!)</definedName>
    <definedName name="T_2005">#REF!</definedName>
    <definedName name="TP001.0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6" i="1" l="1"/>
  <c r="L106" i="1"/>
  <c r="E106" i="1"/>
  <c r="L105" i="1"/>
  <c r="E105" i="1"/>
  <c r="L104" i="1"/>
  <c r="E104" i="1"/>
  <c r="V103" i="1"/>
  <c r="L103" i="1"/>
  <c r="E103" i="1"/>
  <c r="V102" i="1"/>
  <c r="L102" i="1"/>
  <c r="E102" i="1"/>
  <c r="V101" i="1"/>
  <c r="L101" i="1"/>
  <c r="E101" i="1"/>
  <c r="V100" i="1"/>
  <c r="L100" i="1"/>
  <c r="E100" i="1"/>
  <c r="V99" i="1"/>
  <c r="L99" i="1"/>
  <c r="E99" i="1"/>
  <c r="L98" i="1"/>
  <c r="E98" i="1"/>
  <c r="V97" i="1"/>
  <c r="L97" i="1"/>
  <c r="E97" i="1"/>
  <c r="L96" i="1"/>
  <c r="E96" i="1"/>
  <c r="L95" i="1"/>
  <c r="E95" i="1"/>
  <c r="V94" i="1"/>
  <c r="L94" i="1"/>
  <c r="E94" i="1"/>
  <c r="V93" i="1"/>
  <c r="L93" i="1"/>
  <c r="E93" i="1"/>
  <c r="V92" i="1"/>
  <c r="L92" i="1"/>
  <c r="E92" i="1"/>
  <c r="V91" i="1"/>
  <c r="L91" i="1"/>
  <c r="E91" i="1"/>
  <c r="L90" i="1"/>
  <c r="E90" i="1"/>
  <c r="V89" i="1"/>
  <c r="L89" i="1"/>
  <c r="E89" i="1"/>
  <c r="L88" i="1"/>
  <c r="E88" i="1"/>
  <c r="L87" i="1"/>
  <c r="E87" i="1"/>
  <c r="V86" i="1"/>
  <c r="L86" i="1"/>
  <c r="E86" i="1"/>
  <c r="V85" i="1"/>
  <c r="L85" i="1"/>
  <c r="E85" i="1"/>
  <c r="V84" i="1"/>
  <c r="L84" i="1"/>
  <c r="E84" i="1"/>
  <c r="V83" i="1"/>
  <c r="L83" i="1"/>
  <c r="E83" i="1"/>
  <c r="L82" i="1"/>
  <c r="E82" i="1"/>
  <c r="V81" i="1"/>
  <c r="L81" i="1"/>
  <c r="E81" i="1"/>
  <c r="L80" i="1"/>
  <c r="E80" i="1"/>
  <c r="L79" i="1"/>
  <c r="E79" i="1"/>
  <c r="V78" i="1"/>
  <c r="L78" i="1"/>
  <c r="E78" i="1"/>
  <c r="V77" i="1"/>
  <c r="L77" i="1"/>
  <c r="E77" i="1"/>
  <c r="V76" i="1"/>
  <c r="L76" i="1"/>
  <c r="E76" i="1"/>
  <c r="L75" i="1"/>
  <c r="E75" i="1"/>
  <c r="L74" i="1"/>
  <c r="E74" i="1"/>
  <c r="V73" i="1"/>
  <c r="L73" i="1"/>
  <c r="E73" i="1"/>
  <c r="L72" i="1"/>
  <c r="E72" i="1"/>
  <c r="L71" i="1"/>
  <c r="E71" i="1"/>
  <c r="V70" i="1"/>
  <c r="L70" i="1"/>
  <c r="E70" i="1"/>
  <c r="V69" i="1"/>
  <c r="L69" i="1"/>
  <c r="E69" i="1"/>
  <c r="V68" i="1"/>
  <c r="L68" i="1"/>
  <c r="E68" i="1"/>
  <c r="L67" i="1"/>
  <c r="E67" i="1"/>
  <c r="L66" i="1"/>
  <c r="E66" i="1"/>
  <c r="V65" i="1"/>
  <c r="L65" i="1"/>
  <c r="E65" i="1"/>
  <c r="L64" i="1"/>
  <c r="E64" i="1"/>
  <c r="V63" i="1"/>
  <c r="L63" i="1"/>
  <c r="E63" i="1"/>
  <c r="V62" i="1"/>
  <c r="L62" i="1"/>
  <c r="E62" i="1"/>
  <c r="V61" i="1"/>
  <c r="L61" i="1"/>
  <c r="E61" i="1"/>
  <c r="V60" i="1"/>
  <c r="L60" i="1"/>
  <c r="E60" i="1"/>
  <c r="V59" i="1"/>
  <c r="L59" i="1"/>
  <c r="E59" i="1"/>
  <c r="L58" i="1"/>
  <c r="E58" i="1"/>
  <c r="L57" i="1"/>
  <c r="E57" i="1"/>
  <c r="V56" i="1"/>
  <c r="L56" i="1"/>
  <c r="E56" i="1"/>
  <c r="V55" i="1"/>
  <c r="L55" i="1"/>
  <c r="E55" i="1"/>
  <c r="V54" i="1"/>
  <c r="L54" i="1"/>
  <c r="E54" i="1"/>
  <c r="V53" i="1"/>
  <c r="L53" i="1"/>
  <c r="E53" i="1"/>
  <c r="L52" i="1"/>
  <c r="E52" i="1"/>
  <c r="L51" i="1"/>
  <c r="E51" i="1"/>
  <c r="V50" i="1"/>
  <c r="L50" i="1"/>
  <c r="E50" i="1"/>
  <c r="L49" i="1"/>
  <c r="E49" i="1"/>
  <c r="L48" i="1"/>
  <c r="E48" i="1"/>
  <c r="L47" i="1"/>
  <c r="E47" i="1"/>
  <c r="L46" i="1"/>
  <c r="E46" i="1"/>
  <c r="D45" i="1"/>
  <c r="V45" i="1"/>
  <c r="L45" i="1"/>
  <c r="E45" i="1"/>
  <c r="V44" i="1"/>
  <c r="L44" i="1"/>
  <c r="E44" i="1"/>
  <c r="D44" i="1"/>
  <c r="G44" i="1" s="1"/>
  <c r="D43" i="1"/>
  <c r="V43" i="1"/>
  <c r="L43" i="1"/>
  <c r="E43" i="1"/>
  <c r="L42" i="1"/>
  <c r="E42" i="1"/>
  <c r="V41" i="1"/>
  <c r="D41" i="1" s="1"/>
  <c r="L41" i="1"/>
  <c r="E41" i="1"/>
  <c r="V40" i="1"/>
  <c r="L40" i="1"/>
  <c r="E40" i="1"/>
  <c r="D40" i="1"/>
  <c r="L39" i="1"/>
  <c r="E39" i="1"/>
  <c r="L38" i="1"/>
  <c r="E38" i="1"/>
  <c r="D37" i="1"/>
  <c r="V37" i="1"/>
  <c r="L37" i="1"/>
  <c r="E37" i="1"/>
  <c r="D36" i="1"/>
  <c r="V36" i="1"/>
  <c r="L36" i="1"/>
  <c r="E36" i="1"/>
  <c r="L35" i="1"/>
  <c r="E35" i="1"/>
  <c r="D34" i="1"/>
  <c r="V34" i="1"/>
  <c r="L34" i="1"/>
  <c r="E34" i="1"/>
  <c r="D33" i="1"/>
  <c r="V33" i="1"/>
  <c r="L33" i="1"/>
  <c r="E33" i="1"/>
  <c r="D32" i="1"/>
  <c r="V32" i="1"/>
  <c r="L32" i="1"/>
  <c r="E32" i="1"/>
  <c r="D31" i="1"/>
  <c r="V31" i="1"/>
  <c r="L31" i="1"/>
  <c r="E31" i="1"/>
  <c r="D30" i="1"/>
  <c r="V30" i="1"/>
  <c r="L30" i="1"/>
  <c r="E30" i="1"/>
  <c r="L29" i="1"/>
  <c r="E29" i="1"/>
  <c r="L28" i="1"/>
  <c r="E28" i="1"/>
  <c r="D27" i="1"/>
  <c r="V27" i="1"/>
  <c r="L27" i="1"/>
  <c r="E27" i="1"/>
  <c r="D26" i="1"/>
  <c r="V26" i="1"/>
  <c r="L26" i="1"/>
  <c r="E26" i="1"/>
  <c r="D25" i="1"/>
  <c r="V25" i="1"/>
  <c r="L25" i="1"/>
  <c r="J25" i="1"/>
  <c r="H25" i="1"/>
  <c r="E25" i="1"/>
  <c r="D24" i="1"/>
  <c r="V24" i="1"/>
  <c r="L24" i="1"/>
  <c r="H24" i="1"/>
  <c r="J24" i="1" s="1"/>
  <c r="E24" i="1"/>
  <c r="V23" i="1"/>
  <c r="L23" i="1"/>
  <c r="H23" i="1"/>
  <c r="J23" i="1" s="1"/>
  <c r="E23" i="1"/>
  <c r="V22" i="1"/>
  <c r="L22" i="1"/>
  <c r="H22" i="1"/>
  <c r="E22" i="1"/>
  <c r="V21" i="1"/>
  <c r="L21" i="1"/>
  <c r="H21" i="1"/>
  <c r="E21" i="1"/>
  <c r="V20" i="1"/>
  <c r="L20" i="1"/>
  <c r="H20" i="1"/>
  <c r="J20" i="1" s="1"/>
  <c r="E20" i="1"/>
  <c r="V19" i="1"/>
  <c r="L19" i="1"/>
  <c r="E19" i="1"/>
  <c r="V18" i="1"/>
  <c r="L18" i="1"/>
  <c r="E18" i="1"/>
  <c r="V17" i="1"/>
  <c r="L17" i="1"/>
  <c r="E17" i="1"/>
  <c r="F11" i="1"/>
  <c r="F10" i="1"/>
  <c r="F9" i="1"/>
  <c r="M8" i="1"/>
  <c r="H8" i="1"/>
  <c r="H27" i="1" s="1"/>
  <c r="J27" i="1" s="1"/>
  <c r="F8" i="1"/>
  <c r="D8" i="1"/>
  <c r="O8" i="1" s="1"/>
  <c r="G27" i="1" l="1"/>
  <c r="I27" i="1"/>
  <c r="K27" i="1" s="1"/>
  <c r="G31" i="1"/>
  <c r="D39" i="1"/>
  <c r="D21" i="1"/>
  <c r="G43" i="1"/>
  <c r="I24" i="1"/>
  <c r="K24" i="1" s="1"/>
  <c r="G24" i="1"/>
  <c r="J22" i="1"/>
  <c r="I8" i="1"/>
  <c r="D19" i="1"/>
  <c r="G32" i="1"/>
  <c r="G36" i="1"/>
  <c r="G8" i="1"/>
  <c r="Q8" i="1" s="1"/>
  <c r="R8" i="1" s="1"/>
  <c r="M26" i="1"/>
  <c r="P26" i="1" s="1"/>
  <c r="M27" i="1"/>
  <c r="P27" i="1" s="1"/>
  <c r="P8" i="1"/>
  <c r="D22" i="1"/>
  <c r="I25" i="1"/>
  <c r="K25" i="1" s="1"/>
  <c r="G25" i="1"/>
  <c r="G33" i="1"/>
  <c r="G37" i="1"/>
  <c r="G41" i="1"/>
  <c r="G45" i="1"/>
  <c r="D17" i="1"/>
  <c r="D20" i="1"/>
  <c r="G26" i="1"/>
  <c r="G30" i="1"/>
  <c r="G34" i="1"/>
  <c r="D38" i="1"/>
  <c r="J21" i="1"/>
  <c r="D23" i="1"/>
  <c r="D18" i="1"/>
  <c r="H26" i="1"/>
  <c r="J26" i="1" s="1"/>
  <c r="D50" i="1"/>
  <c r="D82" i="1"/>
  <c r="D90" i="1"/>
  <c r="D98" i="1"/>
  <c r="V35" i="1"/>
  <c r="D35" i="1" s="1"/>
  <c r="G40" i="1"/>
  <c r="V49" i="1"/>
  <c r="D49" i="1" s="1"/>
  <c r="V57" i="1"/>
  <c r="D57" i="1" s="1"/>
  <c r="V105" i="1"/>
  <c r="D65" i="1"/>
  <c r="D73" i="1"/>
  <c r="D81" i="1"/>
  <c r="D89" i="1"/>
  <c r="D97" i="1"/>
  <c r="D105" i="1"/>
  <c r="V48" i="1"/>
  <c r="D48" i="1" s="1"/>
  <c r="V64" i="1"/>
  <c r="D64" i="1" s="1"/>
  <c r="V72" i="1"/>
  <c r="D72" i="1" s="1"/>
  <c r="V80" i="1"/>
  <c r="D80" i="1" s="1"/>
  <c r="V88" i="1"/>
  <c r="D88" i="1" s="1"/>
  <c r="V96" i="1"/>
  <c r="D96" i="1" s="1"/>
  <c r="V104" i="1"/>
  <c r="D56" i="1"/>
  <c r="D104" i="1"/>
  <c r="V47" i="1"/>
  <c r="D47" i="1" s="1"/>
  <c r="V71" i="1"/>
  <c r="D71" i="1" s="1"/>
  <c r="V79" i="1"/>
  <c r="D79" i="1" s="1"/>
  <c r="V87" i="1"/>
  <c r="D87" i="1" s="1"/>
  <c r="V95" i="1"/>
  <c r="D95" i="1" s="1"/>
  <c r="V46" i="1"/>
  <c r="D46" i="1" s="1"/>
  <c r="D55" i="1"/>
  <c r="D63" i="1"/>
  <c r="D103" i="1"/>
  <c r="J8" i="1"/>
  <c r="V29" i="1"/>
  <c r="D29" i="1" s="1"/>
  <c r="V28" i="1"/>
  <c r="D28" i="1" s="1"/>
  <c r="D54" i="1"/>
  <c r="D62" i="1"/>
  <c r="D70" i="1"/>
  <c r="D78" i="1"/>
  <c r="D86" i="1"/>
  <c r="D94" i="1"/>
  <c r="D102" i="1"/>
  <c r="V42" i="1"/>
  <c r="D42" i="1" s="1"/>
  <c r="D53" i="1"/>
  <c r="D61" i="1"/>
  <c r="D69" i="1"/>
  <c r="D77" i="1"/>
  <c r="D85" i="1"/>
  <c r="D93" i="1"/>
  <c r="D101" i="1"/>
  <c r="V52" i="1"/>
  <c r="D52" i="1" s="1"/>
  <c r="D60" i="1"/>
  <c r="D68" i="1"/>
  <c r="D76" i="1"/>
  <c r="D84" i="1"/>
  <c r="D92" i="1"/>
  <c r="D100" i="1"/>
  <c r="V39" i="1"/>
  <c r="V51" i="1"/>
  <c r="V67" i="1"/>
  <c r="V75" i="1"/>
  <c r="V38" i="1"/>
  <c r="D51" i="1"/>
  <c r="D59" i="1"/>
  <c r="D67" i="1"/>
  <c r="D75" i="1"/>
  <c r="D83" i="1"/>
  <c r="D91" i="1"/>
  <c r="D99" i="1"/>
  <c r="V58" i="1"/>
  <c r="D58" i="1" s="1"/>
  <c r="V66" i="1"/>
  <c r="D66" i="1" s="1"/>
  <c r="V74" i="1"/>
  <c r="D74" i="1" s="1"/>
  <c r="V82" i="1"/>
  <c r="V90" i="1"/>
  <c r="V98" i="1"/>
  <c r="D106" i="1"/>
  <c r="G46" i="1" l="1"/>
  <c r="G95" i="1"/>
  <c r="G87" i="1"/>
  <c r="G79" i="1"/>
  <c r="G71" i="1"/>
  <c r="G74" i="1"/>
  <c r="G47" i="1"/>
  <c r="G66" i="1"/>
  <c r="G57" i="1"/>
  <c r="G58" i="1"/>
  <c r="G49" i="1"/>
  <c r="G96" i="1"/>
  <c r="G35" i="1"/>
  <c r="D10" i="1"/>
  <c r="G10" i="1" s="1"/>
  <c r="G52" i="1"/>
  <c r="G28" i="1"/>
  <c r="D9" i="1"/>
  <c r="G9" i="1" s="1"/>
  <c r="G88" i="1"/>
  <c r="G29" i="1"/>
  <c r="G80" i="1"/>
  <c r="G42" i="1"/>
  <c r="G72" i="1"/>
  <c r="G64" i="1"/>
  <c r="G48" i="1"/>
  <c r="D12" i="1"/>
  <c r="G12" i="1" s="1"/>
  <c r="G92" i="1"/>
  <c r="G94" i="1"/>
  <c r="G84" i="1"/>
  <c r="G86" i="1"/>
  <c r="G38" i="1"/>
  <c r="G76" i="1"/>
  <c r="G78" i="1"/>
  <c r="G99" i="1"/>
  <c r="G68" i="1"/>
  <c r="G70" i="1"/>
  <c r="G91" i="1"/>
  <c r="G60" i="1"/>
  <c r="G62" i="1"/>
  <c r="G98" i="1"/>
  <c r="G83" i="1"/>
  <c r="G54" i="1"/>
  <c r="G90" i="1"/>
  <c r="G75" i="1"/>
  <c r="G104" i="1"/>
  <c r="G82" i="1"/>
  <c r="I21" i="1"/>
  <c r="G21" i="1"/>
  <c r="G67" i="1"/>
  <c r="G101" i="1"/>
  <c r="G105" i="1"/>
  <c r="G39" i="1"/>
  <c r="G59" i="1"/>
  <c r="G93" i="1"/>
  <c r="G97" i="1"/>
  <c r="G51" i="1"/>
  <c r="G85" i="1"/>
  <c r="G103" i="1"/>
  <c r="G89" i="1"/>
  <c r="I26" i="1"/>
  <c r="K26" i="1" s="1"/>
  <c r="G77" i="1"/>
  <c r="G81" i="1"/>
  <c r="G50" i="1"/>
  <c r="D11" i="1"/>
  <c r="G11" i="1" s="1"/>
  <c r="O26" i="1"/>
  <c r="Q26" i="1" s="1"/>
  <c r="R26" i="1" s="1"/>
  <c r="G69" i="1"/>
  <c r="G73" i="1"/>
  <c r="G19" i="1"/>
  <c r="G106" i="1"/>
  <c r="G61" i="1"/>
  <c r="G56" i="1"/>
  <c r="G65" i="1"/>
  <c r="I20" i="1"/>
  <c r="K20" i="1" s="1"/>
  <c r="G20" i="1"/>
  <c r="D6" i="1"/>
  <c r="G6" i="1" s="1"/>
  <c r="K8" i="1"/>
  <c r="G53" i="1"/>
  <c r="G18" i="1"/>
  <c r="D7" i="1"/>
  <c r="G17" i="1"/>
  <c r="O27" i="1"/>
  <c r="Q27" i="1" s="1"/>
  <c r="R27" i="1" s="1"/>
  <c r="G63" i="1"/>
  <c r="I22" i="1"/>
  <c r="G22" i="1"/>
  <c r="G100" i="1"/>
  <c r="G102" i="1"/>
  <c r="G55" i="1"/>
  <c r="I23" i="1"/>
  <c r="G23" i="1"/>
  <c r="O11" i="1" l="1"/>
  <c r="O9" i="1"/>
  <c r="K22" i="1"/>
  <c r="O6" i="1"/>
  <c r="O10" i="1"/>
  <c r="K23" i="1"/>
  <c r="O12" i="1"/>
  <c r="D5" i="1"/>
  <c r="I11" i="1" s="1"/>
  <c r="G7" i="1"/>
  <c r="K21" i="1"/>
  <c r="H11" i="1" l="1"/>
  <c r="K11" i="1"/>
  <c r="I7" i="1"/>
  <c r="O7" i="1"/>
  <c r="G5" i="1"/>
  <c r="M12" i="1"/>
  <c r="Q12" i="1"/>
  <c r="R12" i="1" s="1"/>
  <c r="I12" i="1"/>
  <c r="I10" i="1"/>
  <c r="Q10" i="1"/>
  <c r="R10" i="1" s="1"/>
  <c r="M10" i="1"/>
  <c r="I6" i="1"/>
  <c r="Q6" i="1"/>
  <c r="R6" i="1" s="1"/>
  <c r="M6" i="1"/>
  <c r="Q9" i="1"/>
  <c r="R9" i="1" s="1"/>
  <c r="M9" i="1"/>
  <c r="I9" i="1"/>
  <c r="M11" i="1"/>
  <c r="Q11" i="1"/>
  <c r="R11" i="1" s="1"/>
  <c r="M21" i="1" l="1"/>
  <c r="M22" i="1"/>
  <c r="M23" i="1"/>
  <c r="M24" i="1"/>
  <c r="M25" i="1"/>
  <c r="P6" i="1"/>
  <c r="M20" i="1"/>
  <c r="K10" i="1"/>
  <c r="H10" i="1"/>
  <c r="K12" i="1"/>
  <c r="H12" i="1"/>
  <c r="M32" i="1"/>
  <c r="M33" i="1"/>
  <c r="N9" i="1"/>
  <c r="M28" i="1"/>
  <c r="M29" i="1"/>
  <c r="M30" i="1"/>
  <c r="M31" i="1"/>
  <c r="P9" i="1"/>
  <c r="N8" i="1"/>
  <c r="K6" i="1"/>
  <c r="H6" i="1"/>
  <c r="J6" i="1" s="1"/>
  <c r="M104" i="1"/>
  <c r="M96" i="1"/>
  <c r="M105" i="1"/>
  <c r="M97" i="1"/>
  <c r="M106" i="1"/>
  <c r="M98" i="1"/>
  <c r="M99" i="1"/>
  <c r="M100" i="1"/>
  <c r="M92" i="1"/>
  <c r="M101" i="1"/>
  <c r="M93" i="1"/>
  <c r="M102" i="1"/>
  <c r="M94" i="1"/>
  <c r="M103" i="1"/>
  <c r="M95" i="1"/>
  <c r="P12" i="1"/>
  <c r="M48" i="1"/>
  <c r="M34" i="1"/>
  <c r="M49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N10" i="1"/>
  <c r="P10" i="1"/>
  <c r="Q7" i="1"/>
  <c r="M7" i="1"/>
  <c r="O5" i="1"/>
  <c r="M5" i="1" s="1"/>
  <c r="P5" i="1" s="1"/>
  <c r="I5" i="1"/>
  <c r="H5" i="1" s="1"/>
  <c r="J5" i="1" s="1"/>
  <c r="H7" i="1"/>
  <c r="K7" i="1"/>
  <c r="M88" i="1"/>
  <c r="M80" i="1"/>
  <c r="M72" i="1"/>
  <c r="M64" i="1"/>
  <c r="M56" i="1"/>
  <c r="M89" i="1"/>
  <c r="M81" i="1"/>
  <c r="M73" i="1"/>
  <c r="M65" i="1"/>
  <c r="M57" i="1"/>
  <c r="M90" i="1"/>
  <c r="M82" i="1"/>
  <c r="M74" i="1"/>
  <c r="M66" i="1"/>
  <c r="M58" i="1"/>
  <c r="M50" i="1"/>
  <c r="M91" i="1"/>
  <c r="M83" i="1"/>
  <c r="M75" i="1"/>
  <c r="M67" i="1"/>
  <c r="M59" i="1"/>
  <c r="M51" i="1"/>
  <c r="M84" i="1"/>
  <c r="M76" i="1"/>
  <c r="M68" i="1"/>
  <c r="M60" i="1"/>
  <c r="M52" i="1"/>
  <c r="M85" i="1"/>
  <c r="M77" i="1"/>
  <c r="M69" i="1"/>
  <c r="M61" i="1"/>
  <c r="M53" i="1"/>
  <c r="P11" i="1"/>
  <c r="M86" i="1"/>
  <c r="M78" i="1"/>
  <c r="M70" i="1"/>
  <c r="M62" i="1"/>
  <c r="M54" i="1"/>
  <c r="N11" i="1"/>
  <c r="M87" i="1"/>
  <c r="M79" i="1"/>
  <c r="M71" i="1"/>
  <c r="M63" i="1"/>
  <c r="M55" i="1"/>
  <c r="K9" i="1"/>
  <c r="H9" i="1"/>
  <c r="H85" i="1"/>
  <c r="H77" i="1"/>
  <c r="H69" i="1"/>
  <c r="H61" i="1"/>
  <c r="H53" i="1"/>
  <c r="H86" i="1"/>
  <c r="H78" i="1"/>
  <c r="H70" i="1"/>
  <c r="H62" i="1"/>
  <c r="H54" i="1"/>
  <c r="H87" i="1"/>
  <c r="H79" i="1"/>
  <c r="H71" i="1"/>
  <c r="H63" i="1"/>
  <c r="H55" i="1"/>
  <c r="H88" i="1"/>
  <c r="H80" i="1"/>
  <c r="H72" i="1"/>
  <c r="H64" i="1"/>
  <c r="H56" i="1"/>
  <c r="H89" i="1"/>
  <c r="H81" i="1"/>
  <c r="H73" i="1"/>
  <c r="H65" i="1"/>
  <c r="H57" i="1"/>
  <c r="H90" i="1"/>
  <c r="H82" i="1"/>
  <c r="H74" i="1"/>
  <c r="H66" i="1"/>
  <c r="H58" i="1"/>
  <c r="H50" i="1"/>
  <c r="H91" i="1"/>
  <c r="H83" i="1"/>
  <c r="H75" i="1"/>
  <c r="H67" i="1"/>
  <c r="H59" i="1"/>
  <c r="H51" i="1"/>
  <c r="H84" i="1"/>
  <c r="H76" i="1"/>
  <c r="H68" i="1"/>
  <c r="H60" i="1"/>
  <c r="H52" i="1"/>
  <c r="J11" i="1"/>
  <c r="P86" i="1" l="1"/>
  <c r="O86" i="1"/>
  <c r="Q86" i="1" s="1"/>
  <c r="R86" i="1" s="1"/>
  <c r="P83" i="1"/>
  <c r="O83" i="1"/>
  <c r="Q83" i="1" s="1"/>
  <c r="R83" i="1" s="1"/>
  <c r="P80" i="1"/>
  <c r="O80" i="1"/>
  <c r="Q80" i="1" s="1"/>
  <c r="R80" i="1" s="1"/>
  <c r="P41" i="1"/>
  <c r="O41" i="1"/>
  <c r="Q41" i="1" s="1"/>
  <c r="R41" i="1" s="1"/>
  <c r="P101" i="1"/>
  <c r="O101" i="1"/>
  <c r="Q101" i="1" s="1"/>
  <c r="R101" i="1" s="1"/>
  <c r="P29" i="1"/>
  <c r="O29" i="1"/>
  <c r="Q29" i="1" s="1"/>
  <c r="R29" i="1" s="1"/>
  <c r="J69" i="1"/>
  <c r="I69" i="1"/>
  <c r="K69" i="1" s="1"/>
  <c r="P91" i="1"/>
  <c r="O91" i="1"/>
  <c r="Q91" i="1" s="1"/>
  <c r="R91" i="1" s="1"/>
  <c r="P88" i="1"/>
  <c r="O88" i="1"/>
  <c r="Q88" i="1" s="1"/>
  <c r="R88" i="1" s="1"/>
  <c r="P40" i="1"/>
  <c r="O40" i="1"/>
  <c r="Q40" i="1" s="1"/>
  <c r="R40" i="1" s="1"/>
  <c r="P92" i="1"/>
  <c r="O92" i="1"/>
  <c r="Q92" i="1" s="1"/>
  <c r="R92" i="1" s="1"/>
  <c r="P28" i="1"/>
  <c r="O28" i="1"/>
  <c r="Q28" i="1" s="1"/>
  <c r="R28" i="1" s="1"/>
  <c r="J77" i="1"/>
  <c r="I77" i="1"/>
  <c r="K77" i="1" s="1"/>
  <c r="P53" i="1"/>
  <c r="O53" i="1"/>
  <c r="Q53" i="1" s="1"/>
  <c r="R53" i="1" s="1"/>
  <c r="P50" i="1"/>
  <c r="O50" i="1"/>
  <c r="Q50" i="1" s="1"/>
  <c r="R50" i="1" s="1"/>
  <c r="K5" i="1"/>
  <c r="P39" i="1"/>
  <c r="O39" i="1"/>
  <c r="Q39" i="1" s="1"/>
  <c r="R39" i="1" s="1"/>
  <c r="P100" i="1"/>
  <c r="O100" i="1"/>
  <c r="Q100" i="1" s="1"/>
  <c r="R100" i="1" s="1"/>
  <c r="J80" i="1"/>
  <c r="I80" i="1"/>
  <c r="K80" i="1" s="1"/>
  <c r="J85" i="1"/>
  <c r="I85" i="1"/>
  <c r="K85" i="1" s="1"/>
  <c r="P61" i="1"/>
  <c r="O61" i="1"/>
  <c r="Q61" i="1" s="1"/>
  <c r="R61" i="1" s="1"/>
  <c r="P58" i="1"/>
  <c r="O58" i="1"/>
  <c r="Q58" i="1" s="1"/>
  <c r="R58" i="1" s="1"/>
  <c r="J7" i="1"/>
  <c r="H19" i="1"/>
  <c r="H18" i="1"/>
  <c r="H17" i="1"/>
  <c r="P38" i="1"/>
  <c r="O38" i="1"/>
  <c r="Q38" i="1" s="1"/>
  <c r="R38" i="1" s="1"/>
  <c r="P99" i="1"/>
  <c r="O99" i="1"/>
  <c r="Q99" i="1" s="1"/>
  <c r="R99" i="1" s="1"/>
  <c r="P33" i="1"/>
  <c r="O33" i="1"/>
  <c r="Q33" i="1" s="1"/>
  <c r="R33" i="1" s="1"/>
  <c r="J67" i="1"/>
  <c r="I67" i="1"/>
  <c r="K67" i="1" s="1"/>
  <c r="J88" i="1"/>
  <c r="I88" i="1"/>
  <c r="K88" i="1" s="1"/>
  <c r="H28" i="1"/>
  <c r="H29" i="1"/>
  <c r="H30" i="1"/>
  <c r="H31" i="1"/>
  <c r="H32" i="1"/>
  <c r="H33" i="1"/>
  <c r="J9" i="1"/>
  <c r="P69" i="1"/>
  <c r="O69" i="1"/>
  <c r="Q69" i="1" s="1"/>
  <c r="R69" i="1" s="1"/>
  <c r="P66" i="1"/>
  <c r="O66" i="1"/>
  <c r="Q66" i="1" s="1"/>
  <c r="R66" i="1" s="1"/>
  <c r="P37" i="1"/>
  <c r="O37" i="1"/>
  <c r="Q37" i="1" s="1"/>
  <c r="R37" i="1" s="1"/>
  <c r="P98" i="1"/>
  <c r="O98" i="1"/>
  <c r="Q98" i="1" s="1"/>
  <c r="R98" i="1" s="1"/>
  <c r="P32" i="1"/>
  <c r="O32" i="1"/>
  <c r="Q32" i="1" s="1"/>
  <c r="R32" i="1" s="1"/>
  <c r="J64" i="1"/>
  <c r="I64" i="1"/>
  <c r="K64" i="1" s="1"/>
  <c r="J50" i="1"/>
  <c r="I50" i="1"/>
  <c r="K50" i="1" s="1"/>
  <c r="J55" i="1"/>
  <c r="I55" i="1"/>
  <c r="K55" i="1" s="1"/>
  <c r="P77" i="1"/>
  <c r="O77" i="1"/>
  <c r="Q77" i="1" s="1"/>
  <c r="R77" i="1" s="1"/>
  <c r="P74" i="1"/>
  <c r="O74" i="1"/>
  <c r="Q74" i="1" s="1"/>
  <c r="R74" i="1" s="1"/>
  <c r="P36" i="1"/>
  <c r="O36" i="1"/>
  <c r="Q36" i="1" s="1"/>
  <c r="R36" i="1" s="1"/>
  <c r="P106" i="1"/>
  <c r="O106" i="1"/>
  <c r="Q106" i="1" s="1"/>
  <c r="R106" i="1" s="1"/>
  <c r="H101" i="1"/>
  <c r="H93" i="1"/>
  <c r="H102" i="1"/>
  <c r="H94" i="1"/>
  <c r="H103" i="1"/>
  <c r="H95" i="1"/>
  <c r="J12" i="1"/>
  <c r="H104" i="1"/>
  <c r="H96" i="1"/>
  <c r="H105" i="1"/>
  <c r="H97" i="1"/>
  <c r="H106" i="1"/>
  <c r="H98" i="1"/>
  <c r="H99" i="1"/>
  <c r="H100" i="1"/>
  <c r="H92" i="1"/>
  <c r="J56" i="1"/>
  <c r="I56" i="1"/>
  <c r="K56" i="1" s="1"/>
  <c r="J58" i="1"/>
  <c r="I58" i="1"/>
  <c r="K58" i="1" s="1"/>
  <c r="J63" i="1"/>
  <c r="I63" i="1"/>
  <c r="K63" i="1" s="1"/>
  <c r="P55" i="1"/>
  <c r="O55" i="1"/>
  <c r="Q55" i="1" s="1"/>
  <c r="R55" i="1" s="1"/>
  <c r="P85" i="1"/>
  <c r="O85" i="1"/>
  <c r="Q85" i="1" s="1"/>
  <c r="R85" i="1" s="1"/>
  <c r="P82" i="1"/>
  <c r="O82" i="1"/>
  <c r="Q82" i="1" s="1"/>
  <c r="R82" i="1" s="1"/>
  <c r="M18" i="1"/>
  <c r="M17" i="1"/>
  <c r="P7" i="1"/>
  <c r="M19" i="1"/>
  <c r="P35" i="1"/>
  <c r="O35" i="1"/>
  <c r="Q35" i="1" s="1"/>
  <c r="R35" i="1" s="1"/>
  <c r="P97" i="1"/>
  <c r="O97" i="1"/>
  <c r="Q97" i="1" s="1"/>
  <c r="R97" i="1" s="1"/>
  <c r="J83" i="1"/>
  <c r="I83" i="1"/>
  <c r="K83" i="1" s="1"/>
  <c r="J66" i="1"/>
  <c r="I66" i="1"/>
  <c r="K66" i="1" s="1"/>
  <c r="J71" i="1"/>
  <c r="I71" i="1"/>
  <c r="K71" i="1" s="1"/>
  <c r="P63" i="1"/>
  <c r="O63" i="1"/>
  <c r="Q63" i="1" s="1"/>
  <c r="R63" i="1" s="1"/>
  <c r="P52" i="1"/>
  <c r="O52" i="1"/>
  <c r="Q52" i="1" s="1"/>
  <c r="R52" i="1" s="1"/>
  <c r="P90" i="1"/>
  <c r="O90" i="1"/>
  <c r="Q90" i="1" s="1"/>
  <c r="R90" i="1" s="1"/>
  <c r="Q5" i="1"/>
  <c r="R7" i="1"/>
  <c r="R5" i="1" s="1"/>
  <c r="P49" i="1"/>
  <c r="O49" i="1"/>
  <c r="Q49" i="1" s="1"/>
  <c r="R49" i="1" s="1"/>
  <c r="P105" i="1"/>
  <c r="O105" i="1"/>
  <c r="Q105" i="1" s="1"/>
  <c r="R105" i="1" s="1"/>
  <c r="H43" i="1"/>
  <c r="H44" i="1"/>
  <c r="H45" i="1"/>
  <c r="H46" i="1"/>
  <c r="H47" i="1"/>
  <c r="H48" i="1"/>
  <c r="H34" i="1"/>
  <c r="H49" i="1"/>
  <c r="H35" i="1"/>
  <c r="H36" i="1"/>
  <c r="H37" i="1"/>
  <c r="H38" i="1"/>
  <c r="H39" i="1"/>
  <c r="H40" i="1"/>
  <c r="H41" i="1"/>
  <c r="J10" i="1"/>
  <c r="H42" i="1"/>
  <c r="J74" i="1"/>
  <c r="I74" i="1"/>
  <c r="K74" i="1" s="1"/>
  <c r="J79" i="1"/>
  <c r="I79" i="1"/>
  <c r="K79" i="1" s="1"/>
  <c r="P71" i="1"/>
  <c r="O71" i="1"/>
  <c r="Q71" i="1" s="1"/>
  <c r="R71" i="1" s="1"/>
  <c r="P60" i="1"/>
  <c r="O60" i="1"/>
  <c r="Q60" i="1" s="1"/>
  <c r="R60" i="1" s="1"/>
  <c r="P57" i="1"/>
  <c r="O57" i="1"/>
  <c r="Q57" i="1" s="1"/>
  <c r="R57" i="1" s="1"/>
  <c r="P34" i="1"/>
  <c r="O34" i="1"/>
  <c r="Q34" i="1" s="1"/>
  <c r="R34" i="1" s="1"/>
  <c r="P96" i="1"/>
  <c r="O96" i="1"/>
  <c r="Q96" i="1" s="1"/>
  <c r="R96" i="1" s="1"/>
  <c r="J61" i="1"/>
  <c r="I61" i="1"/>
  <c r="K61" i="1" s="1"/>
  <c r="J82" i="1"/>
  <c r="I82" i="1"/>
  <c r="K82" i="1" s="1"/>
  <c r="J87" i="1"/>
  <c r="I87" i="1"/>
  <c r="K87" i="1" s="1"/>
  <c r="P79" i="1"/>
  <c r="O79" i="1"/>
  <c r="Q79" i="1" s="1"/>
  <c r="R79" i="1" s="1"/>
  <c r="P68" i="1"/>
  <c r="O68" i="1"/>
  <c r="Q68" i="1" s="1"/>
  <c r="R68" i="1" s="1"/>
  <c r="P65" i="1"/>
  <c r="O65" i="1"/>
  <c r="Q65" i="1" s="1"/>
  <c r="R65" i="1" s="1"/>
  <c r="P48" i="1"/>
  <c r="O48" i="1"/>
  <c r="Q48" i="1" s="1"/>
  <c r="R48" i="1" s="1"/>
  <c r="P104" i="1"/>
  <c r="O104" i="1"/>
  <c r="Q104" i="1" s="1"/>
  <c r="R104" i="1" s="1"/>
  <c r="P20" i="1"/>
  <c r="O20" i="1"/>
  <c r="Q20" i="1" s="1"/>
  <c r="R20" i="1" s="1"/>
  <c r="J91" i="1"/>
  <c r="I91" i="1"/>
  <c r="K91" i="1" s="1"/>
  <c r="J52" i="1"/>
  <c r="I52" i="1"/>
  <c r="K52" i="1" s="1"/>
  <c r="J90" i="1"/>
  <c r="I90" i="1"/>
  <c r="K90" i="1" s="1"/>
  <c r="J54" i="1"/>
  <c r="I54" i="1"/>
  <c r="K54" i="1" s="1"/>
  <c r="P87" i="1"/>
  <c r="O87" i="1"/>
  <c r="Q87" i="1" s="1"/>
  <c r="R87" i="1" s="1"/>
  <c r="P76" i="1"/>
  <c r="O76" i="1"/>
  <c r="Q76" i="1" s="1"/>
  <c r="R76" i="1" s="1"/>
  <c r="P73" i="1"/>
  <c r="O73" i="1"/>
  <c r="Q73" i="1" s="1"/>
  <c r="R73" i="1" s="1"/>
  <c r="P47" i="1"/>
  <c r="O47" i="1"/>
  <c r="Q47" i="1" s="1"/>
  <c r="R47" i="1" s="1"/>
  <c r="J59" i="1"/>
  <c r="I59" i="1"/>
  <c r="K59" i="1" s="1"/>
  <c r="J60" i="1"/>
  <c r="I60" i="1"/>
  <c r="K60" i="1" s="1"/>
  <c r="J57" i="1"/>
  <c r="I57" i="1"/>
  <c r="K57" i="1" s="1"/>
  <c r="J62" i="1"/>
  <c r="I62" i="1"/>
  <c r="K62" i="1" s="1"/>
  <c r="P84" i="1"/>
  <c r="O84" i="1"/>
  <c r="Q84" i="1" s="1"/>
  <c r="R84" i="1" s="1"/>
  <c r="P81" i="1"/>
  <c r="O81" i="1"/>
  <c r="Q81" i="1" s="1"/>
  <c r="R81" i="1" s="1"/>
  <c r="P46" i="1"/>
  <c r="O46" i="1"/>
  <c r="Q46" i="1" s="1"/>
  <c r="R46" i="1" s="1"/>
  <c r="P95" i="1"/>
  <c r="O95" i="1"/>
  <c r="Q95" i="1" s="1"/>
  <c r="R95" i="1" s="1"/>
  <c r="P25" i="1"/>
  <c r="O25" i="1"/>
  <c r="Q25" i="1" s="1"/>
  <c r="R25" i="1" s="1"/>
  <c r="J75" i="1"/>
  <c r="I75" i="1"/>
  <c r="K75" i="1" s="1"/>
  <c r="J68" i="1"/>
  <c r="I68" i="1"/>
  <c r="K68" i="1" s="1"/>
  <c r="J65" i="1"/>
  <c r="I65" i="1"/>
  <c r="K65" i="1" s="1"/>
  <c r="J70" i="1"/>
  <c r="I70" i="1"/>
  <c r="K70" i="1" s="1"/>
  <c r="P54" i="1"/>
  <c r="O54" i="1"/>
  <c r="Q54" i="1" s="1"/>
  <c r="R54" i="1" s="1"/>
  <c r="P51" i="1"/>
  <c r="O51" i="1"/>
  <c r="Q51" i="1" s="1"/>
  <c r="R51" i="1" s="1"/>
  <c r="P89" i="1"/>
  <c r="O89" i="1"/>
  <c r="Q89" i="1" s="1"/>
  <c r="R89" i="1" s="1"/>
  <c r="P45" i="1"/>
  <c r="O45" i="1"/>
  <c r="Q45" i="1" s="1"/>
  <c r="R45" i="1" s="1"/>
  <c r="P103" i="1"/>
  <c r="O103" i="1"/>
  <c r="Q103" i="1" s="1"/>
  <c r="R103" i="1" s="1"/>
  <c r="P24" i="1"/>
  <c r="O24" i="1"/>
  <c r="Q24" i="1" s="1"/>
  <c r="R24" i="1" s="1"/>
  <c r="J76" i="1"/>
  <c r="I76" i="1"/>
  <c r="K76" i="1" s="1"/>
  <c r="J73" i="1"/>
  <c r="I73" i="1"/>
  <c r="K73" i="1" s="1"/>
  <c r="J78" i="1"/>
  <c r="I78" i="1"/>
  <c r="K78" i="1" s="1"/>
  <c r="P62" i="1"/>
  <c r="O62" i="1"/>
  <c r="Q62" i="1" s="1"/>
  <c r="R62" i="1" s="1"/>
  <c r="P59" i="1"/>
  <c r="O59" i="1"/>
  <c r="Q59" i="1" s="1"/>
  <c r="R59" i="1" s="1"/>
  <c r="P56" i="1"/>
  <c r="O56" i="1"/>
  <c r="Q56" i="1" s="1"/>
  <c r="R56" i="1" s="1"/>
  <c r="P44" i="1"/>
  <c r="O44" i="1"/>
  <c r="Q44" i="1" s="1"/>
  <c r="R44" i="1" s="1"/>
  <c r="P94" i="1"/>
  <c r="O94" i="1"/>
  <c r="Q94" i="1" s="1"/>
  <c r="R94" i="1" s="1"/>
  <c r="P23" i="1"/>
  <c r="O23" i="1"/>
  <c r="Q23" i="1" s="1"/>
  <c r="R23" i="1" s="1"/>
  <c r="J84" i="1"/>
  <c r="I84" i="1"/>
  <c r="K84" i="1" s="1"/>
  <c r="J81" i="1"/>
  <c r="I81" i="1"/>
  <c r="K81" i="1" s="1"/>
  <c r="J86" i="1"/>
  <c r="I86" i="1"/>
  <c r="K86" i="1" s="1"/>
  <c r="P70" i="1"/>
  <c r="O70" i="1"/>
  <c r="Q70" i="1" s="1"/>
  <c r="R70" i="1" s="1"/>
  <c r="P67" i="1"/>
  <c r="O67" i="1"/>
  <c r="Q67" i="1" s="1"/>
  <c r="R67" i="1" s="1"/>
  <c r="P64" i="1"/>
  <c r="O64" i="1"/>
  <c r="Q64" i="1" s="1"/>
  <c r="R64" i="1" s="1"/>
  <c r="P43" i="1"/>
  <c r="O43" i="1"/>
  <c r="Q43" i="1" s="1"/>
  <c r="R43" i="1" s="1"/>
  <c r="P102" i="1"/>
  <c r="O102" i="1"/>
  <c r="Q102" i="1" s="1"/>
  <c r="R102" i="1" s="1"/>
  <c r="P31" i="1"/>
  <c r="O31" i="1"/>
  <c r="Q31" i="1" s="1"/>
  <c r="R31" i="1" s="1"/>
  <c r="P22" i="1"/>
  <c r="O22" i="1"/>
  <c r="Q22" i="1" s="1"/>
  <c r="R22" i="1" s="1"/>
  <c r="J72" i="1"/>
  <c r="I72" i="1"/>
  <c r="K72" i="1" s="1"/>
  <c r="J51" i="1"/>
  <c r="I51" i="1"/>
  <c r="K51" i="1" s="1"/>
  <c r="J89" i="1"/>
  <c r="I89" i="1"/>
  <c r="K89" i="1" s="1"/>
  <c r="J53" i="1"/>
  <c r="I53" i="1"/>
  <c r="K53" i="1" s="1"/>
  <c r="P78" i="1"/>
  <c r="O78" i="1"/>
  <c r="Q78" i="1" s="1"/>
  <c r="R78" i="1" s="1"/>
  <c r="P75" i="1"/>
  <c r="O75" i="1"/>
  <c r="Q75" i="1" s="1"/>
  <c r="R75" i="1" s="1"/>
  <c r="P72" i="1"/>
  <c r="O72" i="1"/>
  <c r="Q72" i="1" s="1"/>
  <c r="R72" i="1" s="1"/>
  <c r="P42" i="1"/>
  <c r="O42" i="1"/>
  <c r="Q42" i="1" s="1"/>
  <c r="R42" i="1" s="1"/>
  <c r="P93" i="1"/>
  <c r="O93" i="1"/>
  <c r="Q93" i="1" s="1"/>
  <c r="R93" i="1" s="1"/>
  <c r="P30" i="1"/>
  <c r="O30" i="1"/>
  <c r="Q30" i="1" s="1"/>
  <c r="R30" i="1" s="1"/>
  <c r="P21" i="1"/>
  <c r="O21" i="1"/>
  <c r="Q21" i="1" s="1"/>
  <c r="R21" i="1" s="1"/>
  <c r="I44" i="1" l="1"/>
  <c r="K44" i="1" s="1"/>
  <c r="J44" i="1"/>
  <c r="J104" i="1"/>
  <c r="I104" i="1"/>
  <c r="K104" i="1" s="1"/>
  <c r="J42" i="1"/>
  <c r="I42" i="1"/>
  <c r="K42" i="1" s="1"/>
  <c r="J43" i="1"/>
  <c r="I43" i="1"/>
  <c r="K43" i="1" s="1"/>
  <c r="J33" i="1"/>
  <c r="I33" i="1"/>
  <c r="K33" i="1" s="1"/>
  <c r="J17" i="1"/>
  <c r="I17" i="1"/>
  <c r="K17" i="1" s="1"/>
  <c r="J95" i="1"/>
  <c r="I95" i="1"/>
  <c r="K95" i="1" s="1"/>
  <c r="J32" i="1"/>
  <c r="I32" i="1"/>
  <c r="K32" i="1" s="1"/>
  <c r="J18" i="1"/>
  <c r="I18" i="1"/>
  <c r="K18" i="1" s="1"/>
  <c r="J41" i="1"/>
  <c r="I41" i="1"/>
  <c r="K41" i="1" s="1"/>
  <c r="J103" i="1"/>
  <c r="I103" i="1"/>
  <c r="K103" i="1" s="1"/>
  <c r="J31" i="1"/>
  <c r="I31" i="1"/>
  <c r="K31" i="1" s="1"/>
  <c r="J19" i="1"/>
  <c r="I19" i="1"/>
  <c r="K19" i="1" s="1"/>
  <c r="J40" i="1"/>
  <c r="I40" i="1"/>
  <c r="K40" i="1" s="1"/>
  <c r="J94" i="1"/>
  <c r="I94" i="1"/>
  <c r="K94" i="1" s="1"/>
  <c r="J30" i="1"/>
  <c r="I30" i="1"/>
  <c r="K30" i="1" s="1"/>
  <c r="J39" i="1"/>
  <c r="I39" i="1"/>
  <c r="K39" i="1" s="1"/>
  <c r="J102" i="1"/>
  <c r="I102" i="1"/>
  <c r="K102" i="1" s="1"/>
  <c r="J29" i="1"/>
  <c r="I29" i="1"/>
  <c r="K29" i="1" s="1"/>
  <c r="J38" i="1"/>
  <c r="I38" i="1"/>
  <c r="K38" i="1" s="1"/>
  <c r="J93" i="1"/>
  <c r="I93" i="1"/>
  <c r="K93" i="1" s="1"/>
  <c r="J28" i="1"/>
  <c r="I28" i="1"/>
  <c r="K28" i="1" s="1"/>
  <c r="J37" i="1"/>
  <c r="I37" i="1"/>
  <c r="K37" i="1" s="1"/>
  <c r="J101" i="1"/>
  <c r="I101" i="1"/>
  <c r="K101" i="1" s="1"/>
  <c r="J36" i="1"/>
  <c r="I36" i="1"/>
  <c r="K36" i="1" s="1"/>
  <c r="P19" i="1"/>
  <c r="O19" i="1"/>
  <c r="Q19" i="1" s="1"/>
  <c r="R19" i="1" s="1"/>
  <c r="J92" i="1"/>
  <c r="I92" i="1"/>
  <c r="K92" i="1" s="1"/>
  <c r="J35" i="1"/>
  <c r="I35" i="1"/>
  <c r="K35" i="1" s="1"/>
  <c r="J100" i="1"/>
  <c r="I100" i="1"/>
  <c r="K100" i="1" s="1"/>
  <c r="J34" i="1"/>
  <c r="I34" i="1"/>
  <c r="K34" i="1" s="1"/>
  <c r="P18" i="1"/>
  <c r="O18" i="1"/>
  <c r="Q18" i="1" s="1"/>
  <c r="R18" i="1" s="1"/>
  <c r="J98" i="1"/>
  <c r="I98" i="1"/>
  <c r="K98" i="1" s="1"/>
  <c r="J99" i="1"/>
  <c r="I99" i="1"/>
  <c r="K99" i="1" s="1"/>
  <c r="J48" i="1"/>
  <c r="I48" i="1"/>
  <c r="K48" i="1" s="1"/>
  <c r="J106" i="1"/>
  <c r="I106" i="1"/>
  <c r="K106" i="1" s="1"/>
  <c r="P17" i="1"/>
  <c r="O17" i="1"/>
  <c r="Q17" i="1" s="1"/>
  <c r="R17" i="1" s="1"/>
  <c r="J47" i="1"/>
  <c r="I47" i="1"/>
  <c r="K47" i="1" s="1"/>
  <c r="J97" i="1"/>
  <c r="I97" i="1"/>
  <c r="K97" i="1" s="1"/>
  <c r="J46" i="1"/>
  <c r="I46" i="1"/>
  <c r="K46" i="1" s="1"/>
  <c r="J105" i="1"/>
  <c r="I105" i="1"/>
  <c r="K105" i="1" s="1"/>
  <c r="J49" i="1"/>
  <c r="I49" i="1"/>
  <c r="K49" i="1" s="1"/>
  <c r="J45" i="1"/>
  <c r="I45" i="1"/>
  <c r="K45" i="1" s="1"/>
  <c r="J96" i="1"/>
  <c r="I96" i="1"/>
  <c r="K96" i="1" s="1"/>
</calcChain>
</file>

<file path=xl/sharedStrings.xml><?xml version="1.0" encoding="utf-8"?>
<sst xmlns="http://schemas.openxmlformats.org/spreadsheetml/2006/main" count="316" uniqueCount="206">
  <si>
    <t xml:space="preserve">navysenie ZS pre Nemocnice 5 v Eur: </t>
  </si>
  <si>
    <t>akt. stav</t>
  </si>
  <si>
    <t>znizenie vsetkym o rovnaku sumu</t>
  </si>
  <si>
    <t>SKUPINA ZS 2025</t>
  </si>
  <si>
    <t>eCM o2025</t>
  </si>
  <si>
    <t>ZS S 2025 po konv.</t>
  </si>
  <si>
    <t>zdroje o2025</t>
  </si>
  <si>
    <t>ZS upravena</t>
  </si>
  <si>
    <t>zdroje upr2025</t>
  </si>
  <si>
    <t>rozdiel ZS</t>
  </si>
  <si>
    <t>rozdiel zdroje</t>
  </si>
  <si>
    <t>vyber</t>
  </si>
  <si>
    <t>(za 4Q2025)</t>
  </si>
  <si>
    <t>SPOLU</t>
  </si>
  <si>
    <t>ŠÚ - kardioústavy</t>
  </si>
  <si>
    <t>ŠÚ - onkoústavy</t>
  </si>
  <si>
    <t>Nemocnice 5</t>
  </si>
  <si>
    <t>Nemocnice 4</t>
  </si>
  <si>
    <t>Nemocnice 3</t>
  </si>
  <si>
    <t>Nemocnice 2</t>
  </si>
  <si>
    <t>Nemocnice 1</t>
  </si>
  <si>
    <t>PUZS</t>
  </si>
  <si>
    <t>s JZS</t>
  </si>
  <si>
    <t>bez JZS</t>
  </si>
  <si>
    <t>JZS</t>
  </si>
  <si>
    <t>P38561</t>
  </si>
  <si>
    <t>NOÚ</t>
  </si>
  <si>
    <t>P31683</t>
  </si>
  <si>
    <t>OÚ sv. Alžbety</t>
  </si>
  <si>
    <t>P76995</t>
  </si>
  <si>
    <t>VOÚ</t>
  </si>
  <si>
    <t>P70249</t>
  </si>
  <si>
    <t>NÚSCH</t>
  </si>
  <si>
    <t>P89851</t>
  </si>
  <si>
    <t>VÚSCH</t>
  </si>
  <si>
    <t>P35968</t>
  </si>
  <si>
    <t>SÚSCH</t>
  </si>
  <si>
    <t>P30385</t>
  </si>
  <si>
    <t>KC Nitra</t>
  </si>
  <si>
    <t>P68335</t>
  </si>
  <si>
    <t>CINRE s. r. o.</t>
  </si>
  <si>
    <t>P02851</t>
  </si>
  <si>
    <t>Kardiocentum AGEL</t>
  </si>
  <si>
    <t>P40707</t>
  </si>
  <si>
    <t>UNBA</t>
  </si>
  <si>
    <t>P43059</t>
  </si>
  <si>
    <t>NÚDCH (DFN BA)</t>
  </si>
  <si>
    <t>N49813</t>
  </si>
  <si>
    <t>DFN BB</t>
  </si>
  <si>
    <t>P89483</t>
  </si>
  <si>
    <t>DFN KE</t>
  </si>
  <si>
    <t>N42231</t>
  </si>
  <si>
    <t>FNsP FDR BB</t>
  </si>
  <si>
    <t>P77017</t>
  </si>
  <si>
    <t>UNLP KE</t>
  </si>
  <si>
    <t>P38811</t>
  </si>
  <si>
    <t>UN Martin</t>
  </si>
  <si>
    <t>P89543</t>
  </si>
  <si>
    <t>INMM</t>
  </si>
  <si>
    <t>P20979</t>
  </si>
  <si>
    <t>FN Trnava</t>
  </si>
  <si>
    <t>P85687</t>
  </si>
  <si>
    <t>FN Nitra</t>
  </si>
  <si>
    <t>P42383</t>
  </si>
  <si>
    <t>FN Trenčín</t>
  </si>
  <si>
    <t>N33067</t>
  </si>
  <si>
    <t>FNsP Prešov</t>
  </si>
  <si>
    <t>N92725</t>
  </si>
  <si>
    <t>FNsP Žilina</t>
  </si>
  <si>
    <t>P81095</t>
  </si>
  <si>
    <t>FNsP Nové Zámky</t>
  </si>
  <si>
    <t>P91151</t>
  </si>
  <si>
    <t>ÚVN Ružomberok</t>
  </si>
  <si>
    <t>P43979</t>
  </si>
  <si>
    <t>Nem. Šaca</t>
  </si>
  <si>
    <t>N22001</t>
  </si>
  <si>
    <t>Nem. Poprad</t>
  </si>
  <si>
    <t>P66599</t>
  </si>
  <si>
    <t>NsP Michalovce</t>
  </si>
  <si>
    <t>P25534</t>
  </si>
  <si>
    <t>BORY</t>
  </si>
  <si>
    <t>P36845</t>
  </si>
  <si>
    <t>Nem. sv. Michala</t>
  </si>
  <si>
    <t>P48071</t>
  </si>
  <si>
    <t>NÚRCH</t>
  </si>
  <si>
    <t>N92999</t>
  </si>
  <si>
    <t>NÚTPCH</t>
  </si>
  <si>
    <t>N19681</t>
  </si>
  <si>
    <t>ŠÚDTTCH</t>
  </si>
  <si>
    <t>P64658</t>
  </si>
  <si>
    <t>MMC Procare</t>
  </si>
  <si>
    <t>P50769</t>
  </si>
  <si>
    <t>UNsP Mil. bratia</t>
  </si>
  <si>
    <t>P50945</t>
  </si>
  <si>
    <t>NsP P. Bystrica</t>
  </si>
  <si>
    <t>P51283</t>
  </si>
  <si>
    <t>DNsP Dolný Kubín</t>
  </si>
  <si>
    <t>N21149</t>
  </si>
  <si>
    <t>KNsP Čadca</t>
  </si>
  <si>
    <t>P51373</t>
  </si>
  <si>
    <t>NsP Bojnice</t>
  </si>
  <si>
    <t>P93083</t>
  </si>
  <si>
    <t>Nem. Piešťany</t>
  </si>
  <si>
    <t>N84209</t>
  </si>
  <si>
    <t>NsP Bardejov</t>
  </si>
  <si>
    <t>P85363</t>
  </si>
  <si>
    <t>NsP Rožňava</t>
  </si>
  <si>
    <t>P36605</t>
  </si>
  <si>
    <t>NsP SNV</t>
  </si>
  <si>
    <t>N56229</t>
  </si>
  <si>
    <t>Ľubov. nem.</t>
  </si>
  <si>
    <t>N50139</t>
  </si>
  <si>
    <t>VNsP Lučenec</t>
  </si>
  <si>
    <t>P81264</t>
  </si>
  <si>
    <t>FNsP Skalica</t>
  </si>
  <si>
    <t>P51102</t>
  </si>
  <si>
    <t>NsP D. Streda</t>
  </si>
  <si>
    <t>P79469</t>
  </si>
  <si>
    <t>Nem. Zvolen</t>
  </si>
  <si>
    <t>P27233</t>
  </si>
  <si>
    <t>Nem. Humenné</t>
  </si>
  <si>
    <t>P77941</t>
  </si>
  <si>
    <t>Nem. Komárno</t>
  </si>
  <si>
    <t>P01675</t>
  </si>
  <si>
    <t>Nem. Levice</t>
  </si>
  <si>
    <t>P59688</t>
  </si>
  <si>
    <t>SZ Topoľčany</t>
  </si>
  <si>
    <t>P83216</t>
  </si>
  <si>
    <t>SZ - RS</t>
  </si>
  <si>
    <t>P46405</t>
  </si>
  <si>
    <t>HNsP Trstená</t>
  </si>
  <si>
    <t>P02824</t>
  </si>
  <si>
    <t>Vranovská nem.</t>
  </si>
  <si>
    <t>P66051</t>
  </si>
  <si>
    <t>LNsP Lipt. Mikuláš</t>
  </si>
  <si>
    <t>N22399</t>
  </si>
  <si>
    <t>NsP Brezno</t>
  </si>
  <si>
    <t>P79186</t>
  </si>
  <si>
    <t>Nemocnica ŽnH a BŠ</t>
  </si>
  <si>
    <t>P22041</t>
  </si>
  <si>
    <t>Nem. Krompachy</t>
  </si>
  <si>
    <t>N80847</t>
  </si>
  <si>
    <t>Nem. Snina</t>
  </si>
  <si>
    <t>P76239</t>
  </si>
  <si>
    <t>VNsP Levoča</t>
  </si>
  <si>
    <t>P81577</t>
  </si>
  <si>
    <t>NsP Trebišov</t>
  </si>
  <si>
    <t>N34535</t>
  </si>
  <si>
    <t>Nem. Kežmarok</t>
  </si>
  <si>
    <t>P80747</t>
  </si>
  <si>
    <t>NsP Galanta</t>
  </si>
  <si>
    <t>P88780</t>
  </si>
  <si>
    <t>NsP Revúca</t>
  </si>
  <si>
    <t>P97554</t>
  </si>
  <si>
    <t>Nem. Svidník</t>
  </si>
  <si>
    <t>P83767</t>
  </si>
  <si>
    <t>VOÚG KE</t>
  </si>
  <si>
    <t>P71940</t>
  </si>
  <si>
    <t>sport &amp; endo cl.</t>
  </si>
  <si>
    <t>P93329</t>
  </si>
  <si>
    <t>SNOP Ba</t>
  </si>
  <si>
    <t>N61173</t>
  </si>
  <si>
    <t>ORL Humenné</t>
  </si>
  <si>
    <t>N41659</t>
  </si>
  <si>
    <t>OFTAL</t>
  </si>
  <si>
    <t>P56346</t>
  </si>
  <si>
    <t>GPN</t>
  </si>
  <si>
    <t>P38527</t>
  </si>
  <si>
    <t>SN Zobor</t>
  </si>
  <si>
    <t>N38843</t>
  </si>
  <si>
    <t>NEDU</t>
  </si>
  <si>
    <t>P87029</t>
  </si>
  <si>
    <t>AGEL Clinic s.r.o.</t>
  </si>
  <si>
    <t>P34114</t>
  </si>
  <si>
    <t>Akadémia Košice</t>
  </si>
  <si>
    <t>P82987</t>
  </si>
  <si>
    <t>NsP Myjava</t>
  </si>
  <si>
    <t>N51751</t>
  </si>
  <si>
    <t>VNsP V.Krtíš</t>
  </si>
  <si>
    <t>P84713</t>
  </si>
  <si>
    <t>NOVAPHARM, s.r.o.</t>
  </si>
  <si>
    <t>P29189</t>
  </si>
  <si>
    <t>Nemocničná</t>
  </si>
  <si>
    <t>P87119</t>
  </si>
  <si>
    <t>NsP Ilava</t>
  </si>
  <si>
    <t>P81801</t>
  </si>
  <si>
    <t>Nem. Handlová</t>
  </si>
  <si>
    <t>P65639</t>
  </si>
  <si>
    <t>Nem. Bánovce</t>
  </si>
  <si>
    <t>P45507</t>
  </si>
  <si>
    <t>Žel. nem. KE</t>
  </si>
  <si>
    <t>P63800</t>
  </si>
  <si>
    <t>Nem. Partizánske</t>
  </si>
  <si>
    <t>P19800</t>
  </si>
  <si>
    <t>NsP Kr. Chlm.</t>
  </si>
  <si>
    <t>P38629</t>
  </si>
  <si>
    <t>Nem. Zl. Moravce</t>
  </si>
  <si>
    <t>P02816</t>
  </si>
  <si>
    <t>Hospitale</t>
  </si>
  <si>
    <t>P51435</t>
  </si>
  <si>
    <t>PRO VITAE</t>
  </si>
  <si>
    <t>P87123</t>
  </si>
  <si>
    <t>RN Sobrance</t>
  </si>
  <si>
    <t>P86027</t>
  </si>
  <si>
    <t>NsP NMnV</t>
  </si>
  <si>
    <t>rozdiel voci nasl.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</si>
</sst>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/>
    <xf numFmtId="3" fontId="2" fillId="6" borderId="2" xfId="0" applyNumberFormat="1" applyFont="1" applyFill="1" applyBorder="1"/>
    <xf numFmtId="0" fontId="3" fillId="0" borderId="0" xfId="0" applyFont="1" applyAlignment="1">
      <alignment vertical="center"/>
    </xf>
    <xf numFmtId="3" fontId="3" fillId="0" borderId="0" xfId="0" applyNumberFormat="1" applyFont="1"/>
    <xf numFmtId="3" fontId="2" fillId="7" borderId="0" xfId="0" applyNumberFormat="1" applyFont="1" applyFill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3" fontId="2" fillId="0" borderId="0" xfId="0" applyNumberFormat="1" applyFont="1"/>
    <xf numFmtId="0" fontId="4" fillId="0" borderId="0" xfId="0" applyFont="1" applyAlignment="1">
      <alignment vertical="center"/>
    </xf>
    <xf numFmtId="3" fontId="2" fillId="3" borderId="0" xfId="0" applyNumberFormat="1" applyFont="1" applyFill="1"/>
    <xf numFmtId="0" fontId="0" fillId="0" borderId="3" xfId="0" applyBorder="1"/>
    <xf numFmtId="0" fontId="4" fillId="0" borderId="3" xfId="0" applyFont="1" applyBorder="1" applyAlignment="1">
      <alignment vertical="center"/>
    </xf>
    <xf numFmtId="3" fontId="3" fillId="0" borderId="3" xfId="0" applyNumberFormat="1" applyFont="1" applyBorder="1"/>
    <xf numFmtId="3" fontId="2" fillId="7" borderId="3" xfId="0" applyNumberFormat="1" applyFont="1" applyFill="1" applyBorder="1" applyAlignment="1">
      <alignment vertical="center"/>
    </xf>
    <xf numFmtId="3" fontId="0" fillId="0" borderId="3" xfId="0" applyNumberFormat="1" applyBorder="1"/>
    <xf numFmtId="0" fontId="0" fillId="0" borderId="3" xfId="0" applyBorder="1" applyAlignment="1">
      <alignment horizontal="center"/>
    </xf>
    <xf numFmtId="3" fontId="2" fillId="0" borderId="3" xfId="0" applyNumberFormat="1" applyFont="1" applyBorder="1"/>
    <xf numFmtId="0" fontId="2" fillId="3" borderId="0" xfId="0" applyFont="1" applyFill="1" applyAlignment="1">
      <alignment horizontal="left" vertical="center" wrapText="1"/>
    </xf>
    <xf numFmtId="3" fontId="4" fillId="0" borderId="0" xfId="0" applyNumberFormat="1" applyFont="1"/>
    <xf numFmtId="0" fontId="3" fillId="0" borderId="4" xfId="0" applyFont="1" applyBorder="1" applyAlignment="1">
      <alignment vertical="center"/>
    </xf>
    <xf numFmtId="3" fontId="4" fillId="0" borderId="4" xfId="0" applyNumberFormat="1" applyFont="1" applyBorder="1"/>
    <xf numFmtId="3" fontId="2" fillId="7" borderId="4" xfId="0" applyNumberFormat="1" applyFont="1" applyFill="1" applyBorder="1" applyAlignment="1">
      <alignment vertical="center"/>
    </xf>
    <xf numFmtId="3" fontId="3" fillId="0" borderId="4" xfId="0" applyNumberFormat="1" applyFont="1" applyBorder="1"/>
    <xf numFmtId="3" fontId="0" fillId="0" borderId="4" xfId="0" applyNumberFormat="1" applyBorder="1"/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vertical="center"/>
    </xf>
    <xf numFmtId="3" fontId="4" fillId="0" borderId="3" xfId="0" applyNumberFormat="1" applyFont="1" applyBorder="1"/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10918-FE27-4726-8A9D-A8386F2D0F75}">
  <dimension ref="A1:V106"/>
  <sheetViews>
    <sheetView showGridLines="0" tabSelected="1" zoomScaleNormal="100" workbookViewId="0">
      <pane ySplit="5" topLeftCell="A6" activePane="bottomLeft" state="frozen"/>
      <selection activeCell="B1" sqref="B1"/>
      <selection pane="bottomLeft" activeCell="A2" sqref="A2"/>
    </sheetView>
  </sheetViews>
  <sheetFormatPr defaultRowHeight="14.5" x14ac:dyDescent="0.35"/>
  <cols>
    <col min="1" max="1" width="8.81640625" customWidth="1"/>
    <col min="2" max="2" width="17.08984375" customWidth="1"/>
    <col min="3" max="3" width="16.26953125" customWidth="1"/>
    <col min="4" max="4" width="10.1796875" customWidth="1"/>
    <col min="5" max="5" width="11.81640625" customWidth="1"/>
    <col min="6" max="6" width="10.453125" customWidth="1"/>
    <col min="7" max="7" width="16.1796875" customWidth="1"/>
    <col min="8" max="8" width="10.7265625" hidden="1" customWidth="1"/>
    <col min="9" max="9" width="16.1796875" hidden="1" customWidth="1"/>
    <col min="10" max="10" width="10.7265625" hidden="1" customWidth="1"/>
    <col min="11" max="11" width="16.1796875" hidden="1" customWidth="1"/>
    <col min="12" max="12" width="6.453125" customWidth="1"/>
    <col min="13" max="13" width="10.7265625" customWidth="1"/>
    <col min="14" max="14" width="8.90625" customWidth="1"/>
    <col min="15" max="15" width="16.1796875" customWidth="1"/>
    <col min="16" max="16" width="10.7265625" customWidth="1"/>
    <col min="17" max="17" width="16.1796875" customWidth="1"/>
    <col min="18" max="18" width="13.453125" customWidth="1"/>
    <col min="19" max="19" width="0" hidden="1" customWidth="1"/>
    <col min="20" max="22" width="8.7265625" hidden="1" customWidth="1"/>
  </cols>
  <sheetData>
    <row r="1" spans="1:22" ht="5.5" customHeight="1" thickBot="1" x14ac:dyDescent="0.4"/>
    <row r="2" spans="1:22" ht="15" thickBot="1" x14ac:dyDescent="0.4">
      <c r="L2" s="1" t="s">
        <v>0</v>
      </c>
      <c r="M2" s="2">
        <v>150</v>
      </c>
    </row>
    <row r="3" spans="1:22" x14ac:dyDescent="0.35">
      <c r="E3" t="s">
        <v>1</v>
      </c>
      <c r="H3" t="s">
        <v>2</v>
      </c>
    </row>
    <row r="4" spans="1:22" ht="29" x14ac:dyDescent="0.35">
      <c r="A4" s="3"/>
      <c r="B4" s="3"/>
      <c r="C4" s="3" t="s">
        <v>3</v>
      </c>
      <c r="D4" s="3" t="s">
        <v>4</v>
      </c>
      <c r="E4" s="4" t="s">
        <v>5</v>
      </c>
      <c r="F4" s="4" t="s">
        <v>205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5" t="s">
        <v>7</v>
      </c>
      <c r="N4" s="4" t="s">
        <v>205</v>
      </c>
      <c r="O4" s="3" t="s">
        <v>8</v>
      </c>
      <c r="P4" s="3" t="s">
        <v>9</v>
      </c>
      <c r="Q4" s="3" t="s">
        <v>10</v>
      </c>
      <c r="R4" s="3" t="s">
        <v>12</v>
      </c>
    </row>
    <row r="5" spans="1:22" x14ac:dyDescent="0.35">
      <c r="A5" s="6"/>
      <c r="B5" s="6"/>
      <c r="C5" s="6" t="s">
        <v>13</v>
      </c>
      <c r="D5" s="7">
        <f>SUM(D7:D12)</f>
        <v>690911.61147325078</v>
      </c>
      <c r="E5" s="7">
        <v>3268.7468508928696</v>
      </c>
      <c r="F5" s="7"/>
      <c r="G5" s="7">
        <f>SUM(G7:G12)</f>
        <v>2209236095.8740659</v>
      </c>
      <c r="H5" s="7">
        <f>I5/$D5</f>
        <v>3197.5668945022476</v>
      </c>
      <c r="I5" s="7">
        <f>SUM(I7:I12)</f>
        <v>2209236095.8740659</v>
      </c>
      <c r="J5" s="7">
        <f t="shared" ref="J5" si="0">H5-$E5</f>
        <v>-71.17995639062201</v>
      </c>
      <c r="K5" s="7">
        <f>SUM(K7:K12)</f>
        <v>1.4901161193847656E-8</v>
      </c>
      <c r="L5" s="6"/>
      <c r="M5" s="7">
        <f>O5/$D5</f>
        <v>3197.5668945022476</v>
      </c>
      <c r="N5" s="7"/>
      <c r="O5" s="7">
        <f>SUM(O7:O12)</f>
        <v>2209236095.8740659</v>
      </c>
      <c r="P5" s="7">
        <f t="shared" ref="P5" si="1">M5-$E5</f>
        <v>-71.17995639062201</v>
      </c>
      <c r="Q5" s="7">
        <f>SUM(Q7:Q12)</f>
        <v>1.4901161193847656E-8</v>
      </c>
      <c r="R5" s="7">
        <f>SUM(R7:R12)</f>
        <v>3.7252902984619141E-9</v>
      </c>
    </row>
    <row r="6" spans="1:22" x14ac:dyDescent="0.35">
      <c r="C6" s="8" t="s">
        <v>14</v>
      </c>
      <c r="D6" s="9">
        <f>SUMIFS($D$17:$D$106,$C$17:$C$106,C6)</f>
        <v>84867.077408380108</v>
      </c>
      <c r="E6" s="10">
        <v>3848.2302015188252</v>
      </c>
      <c r="F6" s="10"/>
      <c r="G6" s="9">
        <f>$D6*E6</f>
        <v>326588050.39756429</v>
      </c>
      <c r="H6" s="11">
        <f>I6/$D6</f>
        <v>3830.3280864952885</v>
      </c>
      <c r="I6" s="9">
        <f>$G6-($I$8-$G$8)*$D6/($D$5-$D$8)</f>
        <v>325068750.21608812</v>
      </c>
      <c r="J6" s="11">
        <f>H6-$E6</f>
        <v>-17.90211502353668</v>
      </c>
      <c r="K6" s="9">
        <f>I6-$G6</f>
        <v>-1519300.1814761758</v>
      </c>
      <c r="L6" s="12">
        <v>1</v>
      </c>
      <c r="M6" s="13">
        <f>O6/$D6</f>
        <v>3830.3280864952885</v>
      </c>
      <c r="N6" s="10"/>
      <c r="O6" s="9">
        <f>$G6-($I$8-$G$8)*$D6/SUMPRODUCT($D$7:$D$12,$L$7:$L$12)*L6</f>
        <v>325068750.21608812</v>
      </c>
      <c r="P6" s="11">
        <f>M6-$E6</f>
        <v>-17.90211502353668</v>
      </c>
      <c r="Q6" s="9">
        <f>O6-$G6</f>
        <v>-1519300.1814761758</v>
      </c>
      <c r="R6" s="9">
        <f>Q6/4</f>
        <v>-379825.04536904395</v>
      </c>
    </row>
    <row r="7" spans="1:22" x14ac:dyDescent="0.35">
      <c r="C7" s="8" t="s">
        <v>15</v>
      </c>
      <c r="D7" s="9">
        <f>SUMIFS($D$17:$D$106,$C$17:$C$106,C7)</f>
        <v>25272.924421287633</v>
      </c>
      <c r="E7" s="10">
        <v>3501.3189690577624</v>
      </c>
      <c r="F7" s="10"/>
      <c r="G7" s="9">
        <f>$D7*E7</f>
        <v>88488569.679817557</v>
      </c>
      <c r="H7" s="11">
        <f>I7/$D7</f>
        <v>3483.4168540342262</v>
      </c>
      <c r="I7" s="9">
        <f>$G7-($I$8-$G$8)*$D7/($D$5-$D$8)</f>
        <v>88036130.879846528</v>
      </c>
      <c r="J7" s="11">
        <f>H7-$E7</f>
        <v>-17.902115023536226</v>
      </c>
      <c r="K7" s="9">
        <f>I7-$G7</f>
        <v>-452438.79997102916</v>
      </c>
      <c r="L7" s="12">
        <v>1</v>
      </c>
      <c r="M7" s="13">
        <f>O7/$D7</f>
        <v>3483.4168540342262</v>
      </c>
      <c r="N7" s="10"/>
      <c r="O7" s="9">
        <f>$G7-($I$8-$G$8)*$D7/SUMPRODUCT($D$7:$D$12,$L$7:$L$12)*L7</f>
        <v>88036130.879846528</v>
      </c>
      <c r="P7" s="11">
        <f>M7-$E7</f>
        <v>-17.902115023536226</v>
      </c>
      <c r="Q7" s="9">
        <f>O7-$G7</f>
        <v>-452438.79997102916</v>
      </c>
      <c r="R7" s="9">
        <f>Q7/4</f>
        <v>-113109.69999275729</v>
      </c>
    </row>
    <row r="8" spans="1:22" x14ac:dyDescent="0.35">
      <c r="C8" s="14" t="s">
        <v>16</v>
      </c>
      <c r="D8" s="9">
        <f>SUMIFS($D$17:$D$106,$C$17:$C$106,C8)</f>
        <v>73666.607105914503</v>
      </c>
      <c r="E8" s="10">
        <v>3397.7501380747453</v>
      </c>
      <c r="F8" s="10">
        <f t="shared" ref="F8:F10" si="2">E8-E9</f>
        <v>0</v>
      </c>
      <c r="G8" s="9">
        <f>$D8*E8</f>
        <v>250300724.46561903</v>
      </c>
      <c r="H8" s="11">
        <f>$E8+$M$2</f>
        <v>3547.7501380747453</v>
      </c>
      <c r="I8" s="9">
        <f t="shared" ref="I8" si="3">$D8*H8</f>
        <v>261350715.53150618</v>
      </c>
      <c r="J8" s="11">
        <f t="shared" ref="J8:J12" si="4">H8-$E8</f>
        <v>150</v>
      </c>
      <c r="K8" s="9">
        <f>I8-$G8</f>
        <v>11049991.065887153</v>
      </c>
      <c r="L8" s="12"/>
      <c r="M8" s="15">
        <f>$E8+$M$2</f>
        <v>3547.7501380747453</v>
      </c>
      <c r="N8" s="10">
        <f t="shared" ref="N8:N10" si="5">M8-M9</f>
        <v>167.90211502353577</v>
      </c>
      <c r="O8" s="15">
        <f t="shared" ref="O8" si="6">$D8*M8</f>
        <v>261350715.53150618</v>
      </c>
      <c r="P8" s="15">
        <f t="shared" ref="P8:P12" si="7">M8-$E8</f>
        <v>150</v>
      </c>
      <c r="Q8" s="15">
        <f>O8-$G8</f>
        <v>11049991.065887153</v>
      </c>
      <c r="R8" s="15">
        <f t="shared" ref="R8:R12" si="8">Q8/4</f>
        <v>2762497.7664717883</v>
      </c>
    </row>
    <row r="9" spans="1:22" x14ac:dyDescent="0.35">
      <c r="C9" s="14" t="s">
        <v>17</v>
      </c>
      <c r="D9" s="9">
        <f>SUMIFS($D$17:$D$106,$C$17:$C$106,C9)</f>
        <v>112649.14069386394</v>
      </c>
      <c r="E9" s="10">
        <v>3397.7501380747453</v>
      </c>
      <c r="F9" s="10">
        <f t="shared" si="2"/>
        <v>171.23177667423352</v>
      </c>
      <c r="G9" s="9">
        <f>$D9*E9</f>
        <v>382753633.34657764</v>
      </c>
      <c r="H9" s="11">
        <f>I9/$D9</f>
        <v>3379.8480230512096</v>
      </c>
      <c r="I9" s="9">
        <f>$G9-($I$8-$G$8)*$D9/($D$5-$D$8)</f>
        <v>380736975.47257358</v>
      </c>
      <c r="J9" s="11">
        <f t="shared" si="4"/>
        <v>-17.902115023535771</v>
      </c>
      <c r="K9" s="9">
        <f>I9-$G9</f>
        <v>-2016657.874004066</v>
      </c>
      <c r="L9" s="12">
        <v>1</v>
      </c>
      <c r="M9" s="13">
        <f>O9/$D9</f>
        <v>3379.8480230512096</v>
      </c>
      <c r="N9" s="10">
        <f t="shared" si="5"/>
        <v>171.23177667423397</v>
      </c>
      <c r="O9" s="9">
        <f>$G9-($I$8-$G$8)*$D9/SUMPRODUCT($D$7:$D$12,$L$7:$L$12)*L9</f>
        <v>380736975.47257358</v>
      </c>
      <c r="P9" s="11">
        <f t="shared" si="7"/>
        <v>-17.902115023535771</v>
      </c>
      <c r="Q9" s="9">
        <f>O9-$G9</f>
        <v>-2016657.874004066</v>
      </c>
      <c r="R9" s="9">
        <f t="shared" si="8"/>
        <v>-504164.4685010165</v>
      </c>
    </row>
    <row r="10" spans="1:22" x14ac:dyDescent="0.35">
      <c r="C10" s="14" t="s">
        <v>18</v>
      </c>
      <c r="D10" s="9">
        <f>SUMIFS($D$17:$D$106,$C$17:$C$106,C10)</f>
        <v>227564.82224347803</v>
      </c>
      <c r="E10" s="10">
        <v>3226.5183614005118</v>
      </c>
      <c r="F10" s="10">
        <f t="shared" si="2"/>
        <v>230.24377329239678</v>
      </c>
      <c r="G10" s="9">
        <f>$D10*E10</f>
        <v>734242077.37742543</v>
      </c>
      <c r="H10" s="11">
        <f>I10/$D10</f>
        <v>3208.6162463769756</v>
      </c>
      <c r="I10" s="9">
        <f>$G10-($I$8-$G$8)*$D10/($D$5-$D$8)</f>
        <v>730168185.75431216</v>
      </c>
      <c r="J10" s="11">
        <f t="shared" si="4"/>
        <v>-17.902115023536226</v>
      </c>
      <c r="K10" s="9">
        <f>I10-$G10</f>
        <v>-4073891.6231132746</v>
      </c>
      <c r="L10" s="12">
        <v>1</v>
      </c>
      <c r="M10" s="13">
        <f>O10/$D10</f>
        <v>3208.6162463769756</v>
      </c>
      <c r="N10" s="10">
        <f t="shared" si="5"/>
        <v>230.24377329239678</v>
      </c>
      <c r="O10" s="9">
        <f>$G10-($I$8-$G$8)*$D10/SUMPRODUCT($D$7:$D$12,$L$7:$L$12)*L10</f>
        <v>730168185.75431216</v>
      </c>
      <c r="P10" s="11">
        <f t="shared" si="7"/>
        <v>-17.902115023536226</v>
      </c>
      <c r="Q10" s="9">
        <f>O10-$G10</f>
        <v>-4073891.6231132746</v>
      </c>
      <c r="R10" s="9">
        <f t="shared" si="8"/>
        <v>-1018472.9057783186</v>
      </c>
    </row>
    <row r="11" spans="1:22" x14ac:dyDescent="0.35">
      <c r="C11" s="14" t="s">
        <v>19</v>
      </c>
      <c r="D11" s="9">
        <f>SUMIFS($D$17:$D$106,$C$17:$C$106,C11)</f>
        <v>225030.90524962216</v>
      </c>
      <c r="E11" s="10">
        <v>2996.274588108115</v>
      </c>
      <c r="F11" s="10">
        <f>E11-E12</f>
        <v>33.125690269955612</v>
      </c>
      <c r="G11" s="9">
        <f>$D11*E11</f>
        <v>674254382.9384079</v>
      </c>
      <c r="H11" s="11">
        <f>I11/$D11</f>
        <v>2978.3724730845788</v>
      </c>
      <c r="I11" s="9">
        <f>$G11-($I$8-$G$8)*$D11/($D$5-$D$8)</f>
        <v>670225853.78877866</v>
      </c>
      <c r="J11" s="11">
        <f t="shared" si="4"/>
        <v>-17.902115023536226</v>
      </c>
      <c r="K11" s="9">
        <f>I11-$G11</f>
        <v>-4028529.1496292353</v>
      </c>
      <c r="L11" s="12">
        <v>1</v>
      </c>
      <c r="M11" s="13">
        <f>O11/$D11</f>
        <v>2978.3724730845788</v>
      </c>
      <c r="N11" s="10">
        <f>M11-M12</f>
        <v>33.125690269955157</v>
      </c>
      <c r="O11" s="9">
        <f>$G11-($I$8-$G$8)*$D11/SUMPRODUCT($D$7:$D$12,$L$7:$L$12)*L11</f>
        <v>670225853.78877866</v>
      </c>
      <c r="P11" s="11">
        <f t="shared" si="7"/>
        <v>-17.902115023536226</v>
      </c>
      <c r="Q11" s="9">
        <f>O11-$G11</f>
        <v>-4028529.1496292353</v>
      </c>
      <c r="R11" s="9">
        <f t="shared" si="8"/>
        <v>-1007132.2874073088</v>
      </c>
    </row>
    <row r="12" spans="1:22" x14ac:dyDescent="0.35">
      <c r="A12" s="16"/>
      <c r="B12" s="16"/>
      <c r="C12" s="17" t="s">
        <v>20</v>
      </c>
      <c r="D12" s="18">
        <f>SUMIFS($D$17:$D$106,$C$17:$C$106,C12)</f>
        <v>26727.21175908453</v>
      </c>
      <c r="E12" s="19">
        <v>2963.1488978381594</v>
      </c>
      <c r="F12" s="19"/>
      <c r="G12" s="18">
        <f>$D12*E12</f>
        <v>79196708.066218421</v>
      </c>
      <c r="H12" s="20">
        <f>I12/$D12</f>
        <v>2945.2467828146237</v>
      </c>
      <c r="I12" s="18">
        <f>$G12-($I$8-$G$8)*$D12/($D$5-$D$8)</f>
        <v>78718234.447048888</v>
      </c>
      <c r="J12" s="20">
        <f t="shared" si="4"/>
        <v>-17.902115023535771</v>
      </c>
      <c r="K12" s="18">
        <f>I12-$G12</f>
        <v>-478473.61916953325</v>
      </c>
      <c r="L12" s="21">
        <v>1</v>
      </c>
      <c r="M12" s="22">
        <f>O12/$D12</f>
        <v>2945.2467828146237</v>
      </c>
      <c r="N12" s="19"/>
      <c r="O12" s="18">
        <f>$G12-($I$8-$G$8)*$D12/SUMPRODUCT($D$7:$D$12,$L$7:$L$12)*L12</f>
        <v>78718234.447048888</v>
      </c>
      <c r="P12" s="20">
        <f t="shared" si="7"/>
        <v>-17.902115023535771</v>
      </c>
      <c r="Q12" s="18">
        <f>O12-$G12</f>
        <v>-478473.61916953325</v>
      </c>
      <c r="R12" s="18">
        <f t="shared" si="8"/>
        <v>-119618.40479238331</v>
      </c>
    </row>
    <row r="16" spans="1:22" ht="29" x14ac:dyDescent="0.35">
      <c r="A16" s="3" t="s">
        <v>21</v>
      </c>
      <c r="B16" s="3" t="s">
        <v>21</v>
      </c>
      <c r="C16" s="3" t="s">
        <v>3</v>
      </c>
      <c r="D16" s="3" t="s">
        <v>4</v>
      </c>
      <c r="E16" s="4" t="s">
        <v>5</v>
      </c>
      <c r="F16" s="4"/>
      <c r="G16" s="3" t="s">
        <v>6</v>
      </c>
      <c r="H16" s="3" t="s">
        <v>7</v>
      </c>
      <c r="I16" s="3" t="s">
        <v>8</v>
      </c>
      <c r="J16" s="3" t="s">
        <v>9</v>
      </c>
      <c r="K16" s="3" t="s">
        <v>10</v>
      </c>
      <c r="L16" s="3" t="s">
        <v>11</v>
      </c>
      <c r="M16" s="5" t="s">
        <v>7</v>
      </c>
      <c r="N16" s="4"/>
      <c r="O16" s="3" t="s">
        <v>8</v>
      </c>
      <c r="P16" s="3" t="s">
        <v>9</v>
      </c>
      <c r="Q16" s="3" t="s">
        <v>10</v>
      </c>
      <c r="R16" s="3" t="s">
        <v>12</v>
      </c>
      <c r="T16" s="23" t="s">
        <v>22</v>
      </c>
      <c r="U16" s="23" t="s">
        <v>23</v>
      </c>
      <c r="V16" s="23" t="s">
        <v>24</v>
      </c>
    </row>
    <row r="17" spans="1:22" x14ac:dyDescent="0.35">
      <c r="A17" s="8" t="s">
        <v>25</v>
      </c>
      <c r="B17" s="8" t="s">
        <v>26</v>
      </c>
      <c r="C17" s="8" t="s">
        <v>15</v>
      </c>
      <c r="D17" s="24">
        <f>U17+V17*0.2</f>
        <v>12574.232608022814</v>
      </c>
      <c r="E17" s="10">
        <f>_xlfn.XLOOKUP($C17,$C$7:$C$12,E$7:E$12)</f>
        <v>3501.3189690577624</v>
      </c>
      <c r="F17" s="10"/>
      <c r="G17" s="9">
        <f>D17*E17</f>
        <v>44026399.151814938</v>
      </c>
      <c r="H17" s="10">
        <f>_xlfn.XLOOKUP($C17,$C$7:$C$12,H$7:H$12)</f>
        <v>3483.4168540342262</v>
      </c>
      <c r="I17" s="9">
        <f>$D17*H17</f>
        <v>43801293.793333411</v>
      </c>
      <c r="J17" s="11">
        <f t="shared" ref="J17:J80" si="9">H17-$E17</f>
        <v>-17.902115023536226</v>
      </c>
      <c r="K17" s="9">
        <f>I17-$G17</f>
        <v>-225105.35848152637</v>
      </c>
      <c r="L17" s="12">
        <f>_xlfn.XLOOKUP($C17,$C$7:$C$12,L$7:L$12)</f>
        <v>1</v>
      </c>
      <c r="M17" s="10">
        <f>_xlfn.XLOOKUP($C17,$C$7:$C$12,M$7:M$12)</f>
        <v>3483.4168540342262</v>
      </c>
      <c r="N17" s="10"/>
      <c r="O17" s="9">
        <f>$D17*M17</f>
        <v>43801293.793333411</v>
      </c>
      <c r="P17" s="11">
        <f t="shared" ref="P17:P80" si="10">M17-$E17</f>
        <v>-17.902115023536226</v>
      </c>
      <c r="Q17" s="9">
        <f>O17-$G17</f>
        <v>-225105.35848152637</v>
      </c>
      <c r="R17" s="9">
        <f t="shared" ref="R17:R80" si="11">Q17/4</f>
        <v>-56276.339620381594</v>
      </c>
      <c r="T17" s="9">
        <v>12760.896330999509</v>
      </c>
      <c r="U17" s="9">
        <v>12527.566677278641</v>
      </c>
      <c r="V17" s="9">
        <f>T17-U17</f>
        <v>233.32965372086801</v>
      </c>
    </row>
    <row r="18" spans="1:22" x14ac:dyDescent="0.35">
      <c r="A18" s="8" t="s">
        <v>27</v>
      </c>
      <c r="B18" s="8" t="s">
        <v>28</v>
      </c>
      <c r="C18" s="8" t="s">
        <v>15</v>
      </c>
      <c r="D18" s="24">
        <f t="shared" ref="D18:D81" si="12">U18+V18*0.2</f>
        <v>7759.8585858662527</v>
      </c>
      <c r="E18" s="10">
        <f>_xlfn.XLOOKUP($C18,$C$7:$C$12,E$7:E$12)</f>
        <v>3501.3189690577624</v>
      </c>
      <c r="F18" s="10"/>
      <c r="G18" s="9">
        <f>D18*E18</f>
        <v>27169740.063899253</v>
      </c>
      <c r="H18" s="10">
        <f>_xlfn.XLOOKUP($C18,$C$7:$C$12,H$7:H$12)</f>
        <v>3483.4168540342262</v>
      </c>
      <c r="I18" s="9">
        <f t="shared" ref="I18:I81" si="13">$D18*H18</f>
        <v>27030822.1829287</v>
      </c>
      <c r="J18" s="11">
        <f t="shared" si="9"/>
        <v>-17.902115023536226</v>
      </c>
      <c r="K18" s="9">
        <f>I18-$G18</f>
        <v>-138917.88097055256</v>
      </c>
      <c r="L18" s="12">
        <f>_xlfn.XLOOKUP($C18,$C$7:$C$12,L$7:L$12)</f>
        <v>1</v>
      </c>
      <c r="M18" s="10">
        <f>_xlfn.XLOOKUP($C18,$C$7:$C$12,M$7:M$12)</f>
        <v>3483.4168540342262</v>
      </c>
      <c r="N18" s="10"/>
      <c r="O18" s="9">
        <f t="shared" ref="O18:O81" si="14">$D18*M18</f>
        <v>27030822.1829287</v>
      </c>
      <c r="P18" s="11">
        <f t="shared" si="10"/>
        <v>-17.902115023536226</v>
      </c>
      <c r="Q18" s="9">
        <f>O18-$G18</f>
        <v>-138917.88097055256</v>
      </c>
      <c r="R18" s="9">
        <f t="shared" si="11"/>
        <v>-34729.470242638141</v>
      </c>
      <c r="T18" s="9">
        <v>7821.8230991816527</v>
      </c>
      <c r="U18" s="9">
        <v>7744.3674575374025</v>
      </c>
      <c r="V18" s="9">
        <f t="shared" ref="V18:V81" si="15">T18-U18</f>
        <v>77.455641644250136</v>
      </c>
    </row>
    <row r="19" spans="1:22" ht="15" thickBot="1" x14ac:dyDescent="0.4">
      <c r="A19" s="25" t="s">
        <v>29</v>
      </c>
      <c r="B19" s="25" t="s">
        <v>30</v>
      </c>
      <c r="C19" s="25" t="s">
        <v>15</v>
      </c>
      <c r="D19" s="26">
        <f t="shared" si="12"/>
        <v>4938.8332273985661</v>
      </c>
      <c r="E19" s="27">
        <f>_xlfn.XLOOKUP($C19,$C$7:$C$12,E$7:E$12)</f>
        <v>3501.3189690577624</v>
      </c>
      <c r="F19" s="27"/>
      <c r="G19" s="28">
        <f>D19*E19</f>
        <v>17292430.464103367</v>
      </c>
      <c r="H19" s="27">
        <f>_xlfn.XLOOKUP($C19,$C$7:$C$12,H$7:H$12)</f>
        <v>3483.4168540342262</v>
      </c>
      <c r="I19" s="28">
        <f t="shared" si="13"/>
        <v>17204014.903584417</v>
      </c>
      <c r="J19" s="29">
        <f t="shared" si="9"/>
        <v>-17.902115023536226</v>
      </c>
      <c r="K19" s="28">
        <f>I19-$G19</f>
        <v>-88415.560518950224</v>
      </c>
      <c r="L19" s="30">
        <f>_xlfn.XLOOKUP($C19,$C$7:$C$12,L$7:L$12)</f>
        <v>1</v>
      </c>
      <c r="M19" s="27">
        <f>_xlfn.XLOOKUP($C19,$C$7:$C$12,M$7:M$12)</f>
        <v>3483.4168540342262</v>
      </c>
      <c r="N19" s="27"/>
      <c r="O19" s="28">
        <f t="shared" si="14"/>
        <v>17204014.903584417</v>
      </c>
      <c r="P19" s="29">
        <f t="shared" si="10"/>
        <v>-17.902115023536226</v>
      </c>
      <c r="Q19" s="28">
        <f>O19-$G19</f>
        <v>-88415.560518950224</v>
      </c>
      <c r="R19" s="28">
        <f t="shared" si="11"/>
        <v>-22103.890129737556</v>
      </c>
      <c r="T19" s="28">
        <v>5010.3713470858329</v>
      </c>
      <c r="U19" s="28">
        <v>4920.9486974767497</v>
      </c>
      <c r="V19" s="28">
        <f t="shared" si="15"/>
        <v>89.422649609083237</v>
      </c>
    </row>
    <row r="20" spans="1:22" x14ac:dyDescent="0.35">
      <c r="A20" s="8" t="s">
        <v>31</v>
      </c>
      <c r="B20" s="8" t="s">
        <v>32</v>
      </c>
      <c r="C20" s="8" t="s">
        <v>14</v>
      </c>
      <c r="D20" s="24">
        <f t="shared" si="12"/>
        <v>25751.023432982201</v>
      </c>
      <c r="E20" s="10">
        <f>_xlfn.XLOOKUP($C20,$C$6:$C$12,E$6:E$12)</f>
        <v>3848.2302015188252</v>
      </c>
      <c r="F20" s="10"/>
      <c r="G20" s="9">
        <f>D20*E20</f>
        <v>99095866.094821081</v>
      </c>
      <c r="H20" s="10" t="e">
        <f>_xlfn.XLOOKUP($C20,$C$7:$C$12,H$7:H$12)</f>
        <v>#N/A</v>
      </c>
      <c r="I20" s="9" t="e">
        <f t="shared" si="13"/>
        <v>#N/A</v>
      </c>
      <c r="J20" s="11" t="e">
        <f t="shared" si="9"/>
        <v>#N/A</v>
      </c>
      <c r="K20" s="9" t="e">
        <f>I20-$G20</f>
        <v>#N/A</v>
      </c>
      <c r="L20" s="12">
        <f>_xlfn.XLOOKUP($C20,$C$6:$C$12,L$6:L$12)</f>
        <v>1</v>
      </c>
      <c r="M20" s="10">
        <f>_xlfn.XLOOKUP($C20,$C$6:$C$12,M$6:M$12)</f>
        <v>3830.3280864952885</v>
      </c>
      <c r="N20" s="10"/>
      <c r="O20" s="9">
        <f t="shared" si="14"/>
        <v>98634868.311350048</v>
      </c>
      <c r="P20" s="11">
        <f t="shared" si="10"/>
        <v>-17.90211502353668</v>
      </c>
      <c r="Q20" s="9">
        <f>O20-$G20</f>
        <v>-460997.78347103298</v>
      </c>
      <c r="R20" s="9">
        <f t="shared" si="11"/>
        <v>-115249.44586775824</v>
      </c>
      <c r="T20" s="9">
        <v>25806.226733286232</v>
      </c>
      <c r="U20" s="9">
        <v>25737.222607906195</v>
      </c>
      <c r="V20" s="9">
        <f t="shared" si="15"/>
        <v>69.004125380037294</v>
      </c>
    </row>
    <row r="21" spans="1:22" x14ac:dyDescent="0.35">
      <c r="A21" s="8" t="s">
        <v>33</v>
      </c>
      <c r="B21" s="8" t="s">
        <v>34</v>
      </c>
      <c r="C21" s="8" t="s">
        <v>14</v>
      </c>
      <c r="D21" s="24">
        <f t="shared" si="12"/>
        <v>21158.360232651456</v>
      </c>
      <c r="E21" s="10">
        <f t="shared" ref="E21:E25" si="16">_xlfn.XLOOKUP($C21,$C$6:$C$12,E$6:E$12)</f>
        <v>3848.2302015188252</v>
      </c>
      <c r="F21" s="10"/>
      <c r="G21" s="9">
        <f>D21*E21</f>
        <v>81422240.861904204</v>
      </c>
      <c r="H21" s="10" t="e">
        <f>_xlfn.XLOOKUP($C21,$C$7:$C$12,H$7:H$12)</f>
        <v>#N/A</v>
      </c>
      <c r="I21" s="9" t="e">
        <f t="shared" si="13"/>
        <v>#N/A</v>
      </c>
      <c r="J21" s="11" t="e">
        <f t="shared" si="9"/>
        <v>#N/A</v>
      </c>
      <c r="K21" s="9" t="e">
        <f>I21-$G21</f>
        <v>#N/A</v>
      </c>
      <c r="L21" s="12">
        <f t="shared" ref="L21:M25" si="17">_xlfn.XLOOKUP($C21,$C$6:$C$12,L$6:L$12)</f>
        <v>1</v>
      </c>
      <c r="M21" s="10">
        <f t="shared" si="17"/>
        <v>3830.3280864952885</v>
      </c>
      <c r="N21" s="10"/>
      <c r="O21" s="9">
        <f t="shared" si="14"/>
        <v>81043461.463309854</v>
      </c>
      <c r="P21" s="11">
        <f t="shared" si="10"/>
        <v>-17.90211502353668</v>
      </c>
      <c r="Q21" s="9">
        <f>O21-$G21</f>
        <v>-378779.39859434962</v>
      </c>
      <c r="R21" s="9">
        <f t="shared" si="11"/>
        <v>-94694.849648587406</v>
      </c>
      <c r="T21" s="9">
        <v>21194.41297581761</v>
      </c>
      <c r="U21" s="9">
        <v>21149.347046859919</v>
      </c>
      <c r="V21" s="9">
        <f t="shared" si="15"/>
        <v>45.06592895769063</v>
      </c>
    </row>
    <row r="22" spans="1:22" x14ac:dyDescent="0.35">
      <c r="A22" s="31" t="s">
        <v>35</v>
      </c>
      <c r="B22" s="31" t="s">
        <v>36</v>
      </c>
      <c r="C22" s="31" t="s">
        <v>14</v>
      </c>
      <c r="D22" s="32">
        <f t="shared" si="12"/>
        <v>17636.817987759558</v>
      </c>
      <c r="E22" s="19">
        <f t="shared" si="16"/>
        <v>3848.2302015188252</v>
      </c>
      <c r="F22" s="19"/>
      <c r="G22" s="18">
        <f>D22*E22</f>
        <v>67870535.6391868</v>
      </c>
      <c r="H22" s="19" t="e">
        <f>_xlfn.XLOOKUP($C22,$C$7:$C$12,H$7:H$12)</f>
        <v>#N/A</v>
      </c>
      <c r="I22" s="18" t="e">
        <f t="shared" si="13"/>
        <v>#N/A</v>
      </c>
      <c r="J22" s="20" t="e">
        <f t="shared" si="9"/>
        <v>#N/A</v>
      </c>
      <c r="K22" s="18" t="e">
        <f>I22-$G22</f>
        <v>#N/A</v>
      </c>
      <c r="L22" s="21">
        <f t="shared" si="17"/>
        <v>1</v>
      </c>
      <c r="M22" s="19">
        <f t="shared" si="17"/>
        <v>3830.3280864952885</v>
      </c>
      <c r="N22" s="19"/>
      <c r="O22" s="18">
        <f t="shared" si="14"/>
        <v>67554799.294920757</v>
      </c>
      <c r="P22" s="20">
        <f t="shared" si="10"/>
        <v>-17.90211502353668</v>
      </c>
      <c r="Q22" s="18">
        <f>O22-$G22</f>
        <v>-315736.34426604211</v>
      </c>
      <c r="R22" s="18">
        <f t="shared" si="11"/>
        <v>-78934.086066510528</v>
      </c>
      <c r="T22" s="18">
        <v>17659.722736783078</v>
      </c>
      <c r="U22" s="18">
        <v>17631.091800503676</v>
      </c>
      <c r="V22" s="18">
        <f t="shared" si="15"/>
        <v>28.630936279401794</v>
      </c>
    </row>
    <row r="23" spans="1:22" x14ac:dyDescent="0.35">
      <c r="A23" s="8" t="s">
        <v>37</v>
      </c>
      <c r="B23" s="8" t="s">
        <v>38</v>
      </c>
      <c r="C23" s="8" t="s">
        <v>14</v>
      </c>
      <c r="D23" s="24">
        <f t="shared" si="12"/>
        <v>4483.7141443544215</v>
      </c>
      <c r="E23" s="10">
        <f t="shared" si="16"/>
        <v>3848.2302015188252</v>
      </c>
      <c r="F23" s="10"/>
      <c r="G23" s="9">
        <f>D23*E23</f>
        <v>17254364.185281821</v>
      </c>
      <c r="H23" s="10" t="e">
        <f>_xlfn.XLOOKUP($C23,$C$7:$C$12,H$7:H$12)</f>
        <v>#N/A</v>
      </c>
      <c r="I23" s="9" t="e">
        <f t="shared" si="13"/>
        <v>#N/A</v>
      </c>
      <c r="J23" s="11" t="e">
        <f t="shared" si="9"/>
        <v>#N/A</v>
      </c>
      <c r="K23" s="9" t="e">
        <f>I23-$G23</f>
        <v>#N/A</v>
      </c>
      <c r="L23" s="12">
        <f t="shared" si="17"/>
        <v>1</v>
      </c>
      <c r="M23" s="10">
        <f t="shared" si="17"/>
        <v>3830.3280864952885</v>
      </c>
      <c r="N23" s="10"/>
      <c r="O23" s="9">
        <f t="shared" si="14"/>
        <v>17174096.218936931</v>
      </c>
      <c r="P23" s="11">
        <f t="shared" si="10"/>
        <v>-17.90211502353668</v>
      </c>
      <c r="Q23" s="9">
        <f>O23-$G23</f>
        <v>-80267.966344889253</v>
      </c>
      <c r="R23" s="9">
        <f t="shared" si="11"/>
        <v>-20066.991586222313</v>
      </c>
      <c r="T23" s="9">
        <v>4489.3614978889063</v>
      </c>
      <c r="U23" s="9">
        <v>4482.3023059708003</v>
      </c>
      <c r="V23" s="9">
        <f t="shared" si="15"/>
        <v>7.0591919181060803</v>
      </c>
    </row>
    <row r="24" spans="1:22" x14ac:dyDescent="0.35">
      <c r="A24" s="8" t="s">
        <v>39</v>
      </c>
      <c r="B24" s="8" t="s">
        <v>40</v>
      </c>
      <c r="C24" s="8" t="s">
        <v>14</v>
      </c>
      <c r="D24" s="24">
        <f t="shared" si="12"/>
        <v>7443.5654188787767</v>
      </c>
      <c r="E24" s="10">
        <f t="shared" si="16"/>
        <v>3848.2302015188252</v>
      </c>
      <c r="F24" s="10"/>
      <c r="G24" s="9">
        <f>D24*E24</f>
        <v>28644553.251910433</v>
      </c>
      <c r="H24" s="10" t="e">
        <f>_xlfn.XLOOKUP($C24,$C$7:$C$12,H$7:H$12)</f>
        <v>#N/A</v>
      </c>
      <c r="I24" s="9" t="e">
        <f t="shared" si="13"/>
        <v>#N/A</v>
      </c>
      <c r="J24" s="11" t="e">
        <f t="shared" si="9"/>
        <v>#N/A</v>
      </c>
      <c r="K24" s="9" t="e">
        <f>I24-$G24</f>
        <v>#N/A</v>
      </c>
      <c r="L24" s="12">
        <f t="shared" si="17"/>
        <v>1</v>
      </c>
      <c r="M24" s="10">
        <f t="shared" si="17"/>
        <v>3830.3280864952885</v>
      </c>
      <c r="N24" s="10"/>
      <c r="O24" s="9">
        <f t="shared" si="14"/>
        <v>28511297.687596444</v>
      </c>
      <c r="P24" s="11">
        <f t="shared" si="10"/>
        <v>-17.90211502353668</v>
      </c>
      <c r="Q24" s="9">
        <f>O24-$G24</f>
        <v>-133255.56431398913</v>
      </c>
      <c r="R24" s="9">
        <f t="shared" si="11"/>
        <v>-33313.891078497283</v>
      </c>
      <c r="T24" s="9">
        <v>7462.467941156895</v>
      </c>
      <c r="U24" s="9">
        <v>7438.8397883092475</v>
      </c>
      <c r="V24" s="9">
        <f t="shared" si="15"/>
        <v>23.62815284764747</v>
      </c>
    </row>
    <row r="25" spans="1:22" ht="15" thickBot="1" x14ac:dyDescent="0.4">
      <c r="A25" s="25" t="s">
        <v>41</v>
      </c>
      <c r="B25" s="25" t="s">
        <v>42</v>
      </c>
      <c r="C25" s="25" t="s">
        <v>14</v>
      </c>
      <c r="D25" s="26">
        <f t="shared" si="12"/>
        <v>8393.5961917536988</v>
      </c>
      <c r="E25" s="27">
        <f t="shared" si="16"/>
        <v>3848.2302015188252</v>
      </c>
      <c r="F25" s="27"/>
      <c r="G25" s="28">
        <f>D25*E25</f>
        <v>32300490.36445998</v>
      </c>
      <c r="H25" s="27" t="e">
        <f>_xlfn.XLOOKUP($C25,$C$7:$C$12,H$7:H$12)</f>
        <v>#N/A</v>
      </c>
      <c r="I25" s="28" t="e">
        <f t="shared" si="13"/>
        <v>#N/A</v>
      </c>
      <c r="J25" s="29" t="e">
        <f t="shared" si="9"/>
        <v>#N/A</v>
      </c>
      <c r="K25" s="28" t="e">
        <f>I25-$G25</f>
        <v>#N/A</v>
      </c>
      <c r="L25" s="30">
        <f t="shared" si="17"/>
        <v>1</v>
      </c>
      <c r="M25" s="27">
        <f t="shared" si="17"/>
        <v>3830.3280864952885</v>
      </c>
      <c r="N25" s="27"/>
      <c r="O25" s="28">
        <f t="shared" si="14"/>
        <v>32150227.239974085</v>
      </c>
      <c r="P25" s="29">
        <f t="shared" si="10"/>
        <v>-17.90211502353668</v>
      </c>
      <c r="Q25" s="28">
        <f>O25-$G25</f>
        <v>-150263.12448589504</v>
      </c>
      <c r="R25" s="28">
        <f t="shared" si="11"/>
        <v>-37565.781121473759</v>
      </c>
      <c r="T25" s="28">
        <v>8415.5284876381265</v>
      </c>
      <c r="U25" s="28">
        <v>8388.1131177825919</v>
      </c>
      <c r="V25" s="28">
        <f t="shared" si="15"/>
        <v>27.415369855534664</v>
      </c>
    </row>
    <row r="26" spans="1:22" x14ac:dyDescent="0.35">
      <c r="A26" s="8" t="s">
        <v>43</v>
      </c>
      <c r="B26" s="8" t="s">
        <v>44</v>
      </c>
      <c r="C26" s="8" t="s">
        <v>16</v>
      </c>
      <c r="D26" s="24">
        <f t="shared" si="12"/>
        <v>59368.5650667636</v>
      </c>
      <c r="E26" s="10">
        <f>_xlfn.XLOOKUP($C26,$C$7:$C$12,E$7:E$12)</f>
        <v>3397.7501380747453</v>
      </c>
      <c r="F26" s="10"/>
      <c r="G26" s="9">
        <f>D26*E26</f>
        <v>201719550.15289551</v>
      </c>
      <c r="H26" s="10">
        <f>_xlfn.XLOOKUP($C26,$C$7:$C$12,H$7:H$12)</f>
        <v>3547.7501380747453</v>
      </c>
      <c r="I26" s="9">
        <f>$D26*H26</f>
        <v>210624834.91291007</v>
      </c>
      <c r="J26" s="11">
        <f>H26-$E26</f>
        <v>150</v>
      </c>
      <c r="K26" s="9">
        <f>I26-$G26</f>
        <v>8905284.7600145638</v>
      </c>
      <c r="L26" s="12">
        <f>_xlfn.XLOOKUP($C26,$C$7:$C$12,L$7:L$12)</f>
        <v>0</v>
      </c>
      <c r="M26" s="10">
        <f>_xlfn.XLOOKUP($C26,$C$7:$C$12,M$7:M$12)</f>
        <v>3547.7501380747453</v>
      </c>
      <c r="N26" s="10"/>
      <c r="O26" s="9">
        <f>$D26*M26</f>
        <v>210624834.91291007</v>
      </c>
      <c r="P26" s="11">
        <f>M26-$E26</f>
        <v>150</v>
      </c>
      <c r="Q26" s="9">
        <f>O26-$G26</f>
        <v>8905284.7600145638</v>
      </c>
      <c r="R26" s="9">
        <f>Q26/4</f>
        <v>2226321.1900036409</v>
      </c>
      <c r="T26" s="9">
        <v>60734.636352346803</v>
      </c>
      <c r="U26" s="9">
        <v>59027.047245367801</v>
      </c>
      <c r="V26" s="9">
        <f t="shared" si="15"/>
        <v>1707.5891069790014</v>
      </c>
    </row>
    <row r="27" spans="1:22" ht="15" thickBot="1" x14ac:dyDescent="0.4">
      <c r="A27" s="25" t="s">
        <v>45</v>
      </c>
      <c r="B27" s="25" t="s">
        <v>46</v>
      </c>
      <c r="C27" s="25" t="s">
        <v>16</v>
      </c>
      <c r="D27" s="26">
        <f t="shared" si="12"/>
        <v>14298.042039150909</v>
      </c>
      <c r="E27" s="27">
        <f>_xlfn.XLOOKUP($C27,$C$7:$C$12,E$7:E$12)</f>
        <v>3397.7501380747453</v>
      </c>
      <c r="F27" s="27"/>
      <c r="G27" s="28">
        <f>D27*E27</f>
        <v>48581174.31272351</v>
      </c>
      <c r="H27" s="27">
        <f>_xlfn.XLOOKUP($C27,$C$7:$C$12,H$7:H$12)</f>
        <v>3547.7501380747453</v>
      </c>
      <c r="I27" s="28">
        <f t="shared" si="13"/>
        <v>50725880.618596151</v>
      </c>
      <c r="J27" s="29">
        <f t="shared" si="9"/>
        <v>150</v>
      </c>
      <c r="K27" s="28">
        <f>I27-$G27</f>
        <v>2144706.3058726415</v>
      </c>
      <c r="L27" s="30">
        <f>_xlfn.XLOOKUP($C27,$C$7:$C$12,L$7:L$12)</f>
        <v>0</v>
      </c>
      <c r="M27" s="27">
        <f>_xlfn.XLOOKUP($C27,$C$7:$C$12,M$7:M$12)</f>
        <v>3547.7501380747453</v>
      </c>
      <c r="N27" s="27"/>
      <c r="O27" s="28">
        <f t="shared" si="14"/>
        <v>50725880.618596151</v>
      </c>
      <c r="P27" s="29">
        <f t="shared" si="10"/>
        <v>150</v>
      </c>
      <c r="Q27" s="28">
        <f>O27-$G27</f>
        <v>2144706.3058726415</v>
      </c>
      <c r="R27" s="28">
        <f t="shared" si="11"/>
        <v>536176.57646816038</v>
      </c>
      <c r="T27" s="28">
        <v>14714.677632776869</v>
      </c>
      <c r="U27" s="28">
        <v>14193.883140744418</v>
      </c>
      <c r="V27" s="28">
        <f t="shared" si="15"/>
        <v>520.79449203245167</v>
      </c>
    </row>
    <row r="28" spans="1:22" x14ac:dyDescent="0.35">
      <c r="A28" s="8" t="s">
        <v>47</v>
      </c>
      <c r="B28" s="8" t="s">
        <v>48</v>
      </c>
      <c r="C28" s="8" t="s">
        <v>17</v>
      </c>
      <c r="D28" s="24">
        <f t="shared" si="12"/>
        <v>3498.7651121102595</v>
      </c>
      <c r="E28" s="10">
        <f>_xlfn.XLOOKUP($C28,$C$7:$C$12,E$7:E$12)</f>
        <v>3397.7501380747453</v>
      </c>
      <c r="F28" s="10"/>
      <c r="G28" s="9">
        <f>D28*E28</f>
        <v>11887929.642763736</v>
      </c>
      <c r="H28" s="10">
        <f>_xlfn.XLOOKUP($C28,$C$7:$C$12,H$7:H$12)</f>
        <v>3379.8480230512096</v>
      </c>
      <c r="I28" s="9">
        <f t="shared" si="13"/>
        <v>11825294.347286403</v>
      </c>
      <c r="J28" s="11">
        <f t="shared" si="9"/>
        <v>-17.902115023535771</v>
      </c>
      <c r="K28" s="9">
        <f>I28-$G28</f>
        <v>-62635.295477332547</v>
      </c>
      <c r="L28" s="12">
        <f>_xlfn.XLOOKUP($C28,$C$7:$C$12,L$7:L$12)</f>
        <v>1</v>
      </c>
      <c r="M28" s="10">
        <f>_xlfn.XLOOKUP($C28,$C$7:$C$12,M$7:M$12)</f>
        <v>3379.8480230512096</v>
      </c>
      <c r="N28" s="10"/>
      <c r="O28" s="9">
        <f t="shared" si="14"/>
        <v>11825294.347286403</v>
      </c>
      <c r="P28" s="11">
        <f t="shared" si="10"/>
        <v>-17.902115023535771</v>
      </c>
      <c r="Q28" s="9">
        <f>O28-$G28</f>
        <v>-62635.295477332547</v>
      </c>
      <c r="R28" s="9">
        <f t="shared" si="11"/>
        <v>-15658.823869333137</v>
      </c>
      <c r="T28" s="9">
        <v>3748.587792508336</v>
      </c>
      <c r="U28" s="9">
        <v>3436.3094420107404</v>
      </c>
      <c r="V28" s="9">
        <f t="shared" si="15"/>
        <v>312.27835049759551</v>
      </c>
    </row>
    <row r="29" spans="1:22" x14ac:dyDescent="0.35">
      <c r="A29" s="31" t="s">
        <v>49</v>
      </c>
      <c r="B29" s="31" t="s">
        <v>50</v>
      </c>
      <c r="C29" s="31" t="s">
        <v>17</v>
      </c>
      <c r="D29" s="32">
        <f t="shared" si="12"/>
        <v>8048.6442347761804</v>
      </c>
      <c r="E29" s="19">
        <f>_xlfn.XLOOKUP($C29,$C$7:$C$12,E$7:E$12)</f>
        <v>3397.7501380747453</v>
      </c>
      <c r="F29" s="19"/>
      <c r="G29" s="18">
        <f>D29*E29</f>
        <v>27347282.060025271</v>
      </c>
      <c r="H29" s="19">
        <f>_xlfn.XLOOKUP($C29,$C$7:$C$12,H$7:H$12)</f>
        <v>3379.8480230512096</v>
      </c>
      <c r="I29" s="18">
        <f t="shared" si="13"/>
        <v>27203194.305150788</v>
      </c>
      <c r="J29" s="20">
        <f t="shared" si="9"/>
        <v>-17.902115023535771</v>
      </c>
      <c r="K29" s="18">
        <f>I29-$G29</f>
        <v>-144087.75487448275</v>
      </c>
      <c r="L29" s="21">
        <f>_xlfn.XLOOKUP($C29,$C$7:$C$12,L$7:L$12)</f>
        <v>1</v>
      </c>
      <c r="M29" s="19">
        <f>_xlfn.XLOOKUP($C29,$C$7:$C$12,M$7:M$12)</f>
        <v>3379.8480230512096</v>
      </c>
      <c r="N29" s="19"/>
      <c r="O29" s="18">
        <f t="shared" si="14"/>
        <v>27203194.305150788</v>
      </c>
      <c r="P29" s="20">
        <f t="shared" si="10"/>
        <v>-17.902115023535771</v>
      </c>
      <c r="Q29" s="18">
        <f>O29-$G29</f>
        <v>-144087.75487448275</v>
      </c>
      <c r="R29" s="18">
        <f t="shared" si="11"/>
        <v>-36021.938718620688</v>
      </c>
      <c r="T29" s="18">
        <v>8285.2421793127269</v>
      </c>
      <c r="U29" s="18">
        <v>7989.4947486420442</v>
      </c>
      <c r="V29" s="18">
        <f t="shared" si="15"/>
        <v>295.74743067068266</v>
      </c>
    </row>
    <row r="30" spans="1:22" x14ac:dyDescent="0.35">
      <c r="A30" s="8" t="s">
        <v>51</v>
      </c>
      <c r="B30" s="8" t="s">
        <v>52</v>
      </c>
      <c r="C30" s="8" t="s">
        <v>17</v>
      </c>
      <c r="D30" s="24">
        <f t="shared" si="12"/>
        <v>31586.85231005527</v>
      </c>
      <c r="E30" s="10">
        <f>_xlfn.XLOOKUP($C30,$C$7:$C$12,E$7:E$12)</f>
        <v>3397.7501380747453</v>
      </c>
      <c r="F30" s="10"/>
      <c r="G30" s="9">
        <f>D30*E30</f>
        <v>107324231.79783688</v>
      </c>
      <c r="H30" s="10">
        <f>_xlfn.XLOOKUP($C30,$C$7:$C$12,H$7:H$12)</f>
        <v>3379.8480230512096</v>
      </c>
      <c r="I30" s="9">
        <f t="shared" si="13"/>
        <v>106758760.33455084</v>
      </c>
      <c r="J30" s="11">
        <f t="shared" si="9"/>
        <v>-17.902115023535771</v>
      </c>
      <c r="K30" s="9">
        <f>I30-$G30</f>
        <v>-565471.46328604221</v>
      </c>
      <c r="L30" s="12">
        <f>_xlfn.XLOOKUP($C30,$C$7:$C$12,L$7:L$12)</f>
        <v>1</v>
      </c>
      <c r="M30" s="10">
        <f>_xlfn.XLOOKUP($C30,$C$7:$C$12,M$7:M$12)</f>
        <v>3379.8480230512096</v>
      </c>
      <c r="N30" s="10"/>
      <c r="O30" s="9">
        <f t="shared" si="14"/>
        <v>106758760.33455084</v>
      </c>
      <c r="P30" s="11">
        <f t="shared" si="10"/>
        <v>-17.902115023535771</v>
      </c>
      <c r="Q30" s="9">
        <f>O30-$G30</f>
        <v>-565471.46328604221</v>
      </c>
      <c r="R30" s="9">
        <f t="shared" si="11"/>
        <v>-141367.86582151055</v>
      </c>
      <c r="T30" s="9">
        <v>32320.515227591775</v>
      </c>
      <c r="U30" s="9">
        <v>31403.436580671143</v>
      </c>
      <c r="V30" s="9">
        <f t="shared" si="15"/>
        <v>917.07864692063231</v>
      </c>
    </row>
    <row r="31" spans="1:22" x14ac:dyDescent="0.35">
      <c r="A31" s="8" t="s">
        <v>53</v>
      </c>
      <c r="B31" s="8" t="s">
        <v>54</v>
      </c>
      <c r="C31" s="8" t="s">
        <v>17</v>
      </c>
      <c r="D31" s="24">
        <f t="shared" si="12"/>
        <v>39031.29079638423</v>
      </c>
      <c r="E31" s="10">
        <f>_xlfn.XLOOKUP($C31,$C$7:$C$12,E$7:E$12)</f>
        <v>3397.7501380747453</v>
      </c>
      <c r="F31" s="10"/>
      <c r="G31" s="9">
        <f>D31*E31</f>
        <v>132618573.69265005</v>
      </c>
      <c r="H31" s="10">
        <f>_xlfn.XLOOKUP($C31,$C$7:$C$12,H$7:H$12)</f>
        <v>3379.8480230512096</v>
      </c>
      <c r="I31" s="9">
        <f t="shared" si="13"/>
        <v>131919831.03529611</v>
      </c>
      <c r="J31" s="11">
        <f t="shared" si="9"/>
        <v>-17.902115023535771</v>
      </c>
      <c r="K31" s="9">
        <f>I31-$G31</f>
        <v>-698742.65735393763</v>
      </c>
      <c r="L31" s="12">
        <f>_xlfn.XLOOKUP($C31,$C$7:$C$12,L$7:L$12)</f>
        <v>1</v>
      </c>
      <c r="M31" s="10">
        <f>_xlfn.XLOOKUP($C31,$C$7:$C$12,M$7:M$12)</f>
        <v>3379.8480230512096</v>
      </c>
      <c r="N31" s="10"/>
      <c r="O31" s="9">
        <f t="shared" si="14"/>
        <v>131919831.03529611</v>
      </c>
      <c r="P31" s="11">
        <f t="shared" si="10"/>
        <v>-17.902115023535771</v>
      </c>
      <c r="Q31" s="9">
        <f>O31-$G31</f>
        <v>-698742.65735393763</v>
      </c>
      <c r="R31" s="9">
        <f t="shared" si="11"/>
        <v>-174685.66433848441</v>
      </c>
      <c r="T31" s="9">
        <v>40251.136395046502</v>
      </c>
      <c r="U31" s="9">
        <v>38726.329396718662</v>
      </c>
      <c r="V31" s="9">
        <f t="shared" si="15"/>
        <v>1524.8069983278401</v>
      </c>
    </row>
    <row r="32" spans="1:22" x14ac:dyDescent="0.35">
      <c r="A32" s="31" t="s">
        <v>55</v>
      </c>
      <c r="B32" s="31" t="s">
        <v>56</v>
      </c>
      <c r="C32" s="31" t="s">
        <v>17</v>
      </c>
      <c r="D32" s="32">
        <f t="shared" si="12"/>
        <v>30187.368484479121</v>
      </c>
      <c r="E32" s="19">
        <f>_xlfn.XLOOKUP($C32,$C$7:$C$12,E$7:E$12)</f>
        <v>3397.7501380747453</v>
      </c>
      <c r="F32" s="19"/>
      <c r="G32" s="18">
        <f>D32*E32</f>
        <v>102569135.43625215</v>
      </c>
      <c r="H32" s="19">
        <f>_xlfn.XLOOKUP($C32,$C$7:$C$12,H$7:H$12)</f>
        <v>3379.8480230512096</v>
      </c>
      <c r="I32" s="18">
        <f t="shared" si="13"/>
        <v>102028717.69338514</v>
      </c>
      <c r="J32" s="20">
        <f t="shared" si="9"/>
        <v>-17.902115023535771</v>
      </c>
      <c r="K32" s="18">
        <f>I32-$G32</f>
        <v>-540417.74286700785</v>
      </c>
      <c r="L32" s="21">
        <f>_xlfn.XLOOKUP($C32,$C$7:$C$12,L$7:L$12)</f>
        <v>1</v>
      </c>
      <c r="M32" s="19">
        <f>_xlfn.XLOOKUP($C32,$C$7:$C$12,M$7:M$12)</f>
        <v>3379.8480230512096</v>
      </c>
      <c r="N32" s="19"/>
      <c r="O32" s="18">
        <f t="shared" si="14"/>
        <v>102028717.69338514</v>
      </c>
      <c r="P32" s="20">
        <f t="shared" si="10"/>
        <v>-17.902115023535771</v>
      </c>
      <c r="Q32" s="18">
        <f>O32-$G32</f>
        <v>-540417.74286700785</v>
      </c>
      <c r="R32" s="18">
        <f t="shared" si="11"/>
        <v>-135104.43571675196</v>
      </c>
      <c r="T32" s="18">
        <v>31528.579879500379</v>
      </c>
      <c r="U32" s="18">
        <v>29852.065635723808</v>
      </c>
      <c r="V32" s="18">
        <f t="shared" si="15"/>
        <v>1676.5142437765717</v>
      </c>
    </row>
    <row r="33" spans="1:22" ht="15" thickBot="1" x14ac:dyDescent="0.4">
      <c r="A33" s="25" t="s">
        <v>57</v>
      </c>
      <c r="B33" s="25" t="s">
        <v>58</v>
      </c>
      <c r="C33" s="25" t="s">
        <v>17</v>
      </c>
      <c r="D33" s="26">
        <f t="shared" si="12"/>
        <v>296.21975605888622</v>
      </c>
      <c r="E33" s="27">
        <f>_xlfn.XLOOKUP($C33,$C$7:$C$12,E$7:E$12)</f>
        <v>3397.7501380747453</v>
      </c>
      <c r="F33" s="27"/>
      <c r="G33" s="28">
        <f>D33*E33</f>
        <v>1006480.7170495481</v>
      </c>
      <c r="H33" s="27">
        <f>_xlfn.XLOOKUP($C33,$C$7:$C$12,H$7:H$12)</f>
        <v>3379.8480230512096</v>
      </c>
      <c r="I33" s="28">
        <f t="shared" si="13"/>
        <v>1001177.7569043381</v>
      </c>
      <c r="J33" s="29">
        <f t="shared" si="9"/>
        <v>-17.902115023535771</v>
      </c>
      <c r="K33" s="28">
        <f>I33-$G33</f>
        <v>-5302.9601452099159</v>
      </c>
      <c r="L33" s="30">
        <f>_xlfn.XLOOKUP($C33,$C$7:$C$12,L$7:L$12)</f>
        <v>1</v>
      </c>
      <c r="M33" s="27">
        <f>_xlfn.XLOOKUP($C33,$C$7:$C$12,M$7:M$12)</f>
        <v>3379.8480230512096</v>
      </c>
      <c r="N33" s="27"/>
      <c r="O33" s="28">
        <f t="shared" si="14"/>
        <v>1001177.7569043381</v>
      </c>
      <c r="P33" s="29">
        <f t="shared" si="10"/>
        <v>-17.902115023535771</v>
      </c>
      <c r="Q33" s="28">
        <f>O33-$G33</f>
        <v>-5302.9601452099159</v>
      </c>
      <c r="R33" s="28">
        <f t="shared" si="11"/>
        <v>-1325.740036302479</v>
      </c>
      <c r="T33" s="28">
        <v>296.59285247683465</v>
      </c>
      <c r="U33" s="28">
        <v>296.12648195439908</v>
      </c>
      <c r="V33" s="28">
        <f t="shared" si="15"/>
        <v>0.46637052243556809</v>
      </c>
    </row>
    <row r="34" spans="1:22" x14ac:dyDescent="0.35">
      <c r="A34" s="8" t="s">
        <v>59</v>
      </c>
      <c r="B34" s="8" t="s">
        <v>60</v>
      </c>
      <c r="C34" s="8" t="s">
        <v>18</v>
      </c>
      <c r="D34" s="24">
        <f t="shared" si="12"/>
        <v>20562.400850219314</v>
      </c>
      <c r="E34" s="10">
        <f>_xlfn.XLOOKUP($C34,$C$7:$C$12,E$7:E$12)</f>
        <v>3226.5183614005118</v>
      </c>
      <c r="F34" s="10"/>
      <c r="G34" s="9">
        <f>D34*E34</f>
        <v>66344963.897710115</v>
      </c>
      <c r="H34" s="10">
        <f>_xlfn.XLOOKUP($C34,$C$7:$C$12,H$7:H$12)</f>
        <v>3208.6162463769756</v>
      </c>
      <c r="I34" s="9">
        <f t="shared" si="13"/>
        <v>65976853.432529427</v>
      </c>
      <c r="J34" s="11">
        <f t="shared" si="9"/>
        <v>-17.902115023536226</v>
      </c>
      <c r="K34" s="9">
        <f>I34-$G34</f>
        <v>-368110.46518068761</v>
      </c>
      <c r="L34" s="12">
        <f>_xlfn.XLOOKUP($C34,$C$7:$C$12,L$7:L$12)</f>
        <v>1</v>
      </c>
      <c r="M34" s="10">
        <f>_xlfn.XLOOKUP($C34,$C$7:$C$12,M$7:M$12)</f>
        <v>3208.6162463769756</v>
      </c>
      <c r="N34" s="10"/>
      <c r="O34" s="9">
        <f t="shared" si="14"/>
        <v>65976853.432529427</v>
      </c>
      <c r="P34" s="11">
        <f t="shared" si="10"/>
        <v>-17.902115023536226</v>
      </c>
      <c r="Q34" s="9">
        <f>O34-$G34</f>
        <v>-368110.46518068761</v>
      </c>
      <c r="R34" s="9">
        <f t="shared" si="11"/>
        <v>-92027.616295171902</v>
      </c>
      <c r="T34" s="9">
        <v>21422.349472325212</v>
      </c>
      <c r="U34" s="9">
        <v>20347.413694692837</v>
      </c>
      <c r="V34" s="9">
        <f t="shared" si="15"/>
        <v>1074.9357776323741</v>
      </c>
    </row>
    <row r="35" spans="1:22" x14ac:dyDescent="0.35">
      <c r="A35" s="8" t="s">
        <v>61</v>
      </c>
      <c r="B35" s="8" t="s">
        <v>62</v>
      </c>
      <c r="C35" s="8" t="s">
        <v>18</v>
      </c>
      <c r="D35" s="24">
        <f t="shared" si="12"/>
        <v>22485.74844356249</v>
      </c>
      <c r="E35" s="10">
        <f>_xlfn.XLOOKUP($C35,$C$7:$C$12,E$7:E$12)</f>
        <v>3226.5183614005118</v>
      </c>
      <c r="F35" s="10"/>
      <c r="G35" s="9">
        <f>D35*E35</f>
        <v>72550680.222987354</v>
      </c>
      <c r="H35" s="10">
        <f>_xlfn.XLOOKUP($C35,$C$7:$C$12,H$7:H$12)</f>
        <v>3208.6162463769756</v>
      </c>
      <c r="I35" s="9">
        <f t="shared" si="13"/>
        <v>72148137.767960399</v>
      </c>
      <c r="J35" s="11">
        <f t="shared" si="9"/>
        <v>-17.902115023536226</v>
      </c>
      <c r="K35" s="9">
        <f>I35-$G35</f>
        <v>-402542.45502695441</v>
      </c>
      <c r="L35" s="12">
        <f>_xlfn.XLOOKUP($C35,$C$7:$C$12,L$7:L$12)</f>
        <v>1</v>
      </c>
      <c r="M35" s="10">
        <f>_xlfn.XLOOKUP($C35,$C$7:$C$12,M$7:M$12)</f>
        <v>3208.6162463769756</v>
      </c>
      <c r="N35" s="10"/>
      <c r="O35" s="9">
        <f t="shared" si="14"/>
        <v>72148137.767960399</v>
      </c>
      <c r="P35" s="11">
        <f t="shared" si="10"/>
        <v>-17.902115023536226</v>
      </c>
      <c r="Q35" s="9">
        <f>O35-$G35</f>
        <v>-402542.45502695441</v>
      </c>
      <c r="R35" s="9">
        <f t="shared" si="11"/>
        <v>-100635.6137567386</v>
      </c>
      <c r="T35" s="9">
        <v>23409.426833079382</v>
      </c>
      <c r="U35" s="9">
        <v>22254.828846183267</v>
      </c>
      <c r="V35" s="9">
        <f t="shared" si="15"/>
        <v>1154.5979868961149</v>
      </c>
    </row>
    <row r="36" spans="1:22" x14ac:dyDescent="0.35">
      <c r="A36" s="8" t="s">
        <v>63</v>
      </c>
      <c r="B36" s="8" t="s">
        <v>64</v>
      </c>
      <c r="C36" s="8" t="s">
        <v>18</v>
      </c>
      <c r="D36" s="24">
        <f t="shared" si="12"/>
        <v>20825.878846764983</v>
      </c>
      <c r="E36" s="10">
        <f>_xlfn.XLOOKUP($C36,$C$7:$C$12,E$7:E$12)</f>
        <v>3226.5183614005118</v>
      </c>
      <c r="F36" s="10"/>
      <c r="G36" s="9">
        <f>D36*E36</f>
        <v>67195080.491389737</v>
      </c>
      <c r="H36" s="10">
        <f>_xlfn.XLOOKUP($C36,$C$7:$C$12,H$7:H$12)</f>
        <v>3208.6162463769756</v>
      </c>
      <c r="I36" s="9">
        <f t="shared" si="13"/>
        <v>66822253.212808713</v>
      </c>
      <c r="J36" s="11">
        <f t="shared" si="9"/>
        <v>-17.902115023536226</v>
      </c>
      <c r="K36" s="9">
        <f>I36-$G36</f>
        <v>-372827.27858102322</v>
      </c>
      <c r="L36" s="12">
        <f>_xlfn.XLOOKUP($C36,$C$7:$C$12,L$7:L$12)</f>
        <v>1</v>
      </c>
      <c r="M36" s="10">
        <f>_xlfn.XLOOKUP($C36,$C$7:$C$12,M$7:M$12)</f>
        <v>3208.6162463769756</v>
      </c>
      <c r="N36" s="10"/>
      <c r="O36" s="9">
        <f t="shared" si="14"/>
        <v>66822253.212808713</v>
      </c>
      <c r="P36" s="11">
        <f t="shared" si="10"/>
        <v>-17.902115023536226</v>
      </c>
      <c r="Q36" s="9">
        <f>O36-$G36</f>
        <v>-372827.27858102322</v>
      </c>
      <c r="R36" s="9">
        <f t="shared" si="11"/>
        <v>-93206.819645255804</v>
      </c>
      <c r="T36" s="9">
        <v>21690.698224438693</v>
      </c>
      <c r="U36" s="9">
        <v>20609.674002346554</v>
      </c>
      <c r="V36" s="9">
        <f t="shared" si="15"/>
        <v>1081.0242220921391</v>
      </c>
    </row>
    <row r="37" spans="1:22" x14ac:dyDescent="0.35">
      <c r="A37" s="8" t="s">
        <v>65</v>
      </c>
      <c r="B37" s="8" t="s">
        <v>66</v>
      </c>
      <c r="C37" s="8" t="s">
        <v>18</v>
      </c>
      <c r="D37" s="24">
        <f t="shared" si="12"/>
        <v>34446.586980615059</v>
      </c>
      <c r="E37" s="10">
        <f>_xlfn.XLOOKUP($C37,$C$7:$C$12,E$7:E$12)</f>
        <v>3226.5183614005118</v>
      </c>
      <c r="F37" s="10"/>
      <c r="G37" s="9">
        <f>D37*E37</f>
        <v>111142545.38053431</v>
      </c>
      <c r="H37" s="10">
        <f>_xlfn.XLOOKUP($C37,$C$7:$C$12,H$7:H$12)</f>
        <v>3208.6162463769756</v>
      </c>
      <c r="I37" s="9">
        <f t="shared" si="13"/>
        <v>110525878.61823909</v>
      </c>
      <c r="J37" s="11">
        <f t="shared" si="9"/>
        <v>-17.902115023536226</v>
      </c>
      <c r="K37" s="9">
        <f>I37-$G37</f>
        <v>-616666.76229521632</v>
      </c>
      <c r="L37" s="12">
        <f>_xlfn.XLOOKUP($C37,$C$7:$C$12,L$7:L$12)</f>
        <v>1</v>
      </c>
      <c r="M37" s="10">
        <f>_xlfn.XLOOKUP($C37,$C$7:$C$12,M$7:M$12)</f>
        <v>3208.6162463769756</v>
      </c>
      <c r="N37" s="10"/>
      <c r="O37" s="9">
        <f t="shared" si="14"/>
        <v>110525878.61823909</v>
      </c>
      <c r="P37" s="11">
        <f t="shared" si="10"/>
        <v>-17.902115023536226</v>
      </c>
      <c r="Q37" s="9">
        <f>O37-$G37</f>
        <v>-616666.76229521632</v>
      </c>
      <c r="R37" s="9">
        <f t="shared" si="11"/>
        <v>-154166.69057380408</v>
      </c>
      <c r="T37" s="9">
        <v>35832.727798164568</v>
      </c>
      <c r="U37" s="9">
        <v>34100.05177622768</v>
      </c>
      <c r="V37" s="9">
        <f t="shared" si="15"/>
        <v>1732.676021936888</v>
      </c>
    </row>
    <row r="38" spans="1:22" x14ac:dyDescent="0.35">
      <c r="A38" s="31" t="s">
        <v>67</v>
      </c>
      <c r="B38" s="31" t="s">
        <v>68</v>
      </c>
      <c r="C38" s="31" t="s">
        <v>18</v>
      </c>
      <c r="D38" s="32">
        <f t="shared" si="12"/>
        <v>24813.13206531743</v>
      </c>
      <c r="E38" s="19">
        <f>_xlfn.XLOOKUP($C38,$C$7:$C$12,E$7:E$12)</f>
        <v>3226.5183614005118</v>
      </c>
      <c r="F38" s="19"/>
      <c r="G38" s="18">
        <f>D38*E38</f>
        <v>80060026.212602496</v>
      </c>
      <c r="H38" s="19">
        <f>_xlfn.XLOOKUP($C38,$C$7:$C$12,H$7:H$12)</f>
        <v>3208.6162463769756</v>
      </c>
      <c r="I38" s="18">
        <f t="shared" si="13"/>
        <v>79615818.668274984</v>
      </c>
      <c r="J38" s="20">
        <f t="shared" si="9"/>
        <v>-17.902115023536226</v>
      </c>
      <c r="K38" s="18">
        <f>I38-$G38</f>
        <v>-444207.54432751238</v>
      </c>
      <c r="L38" s="21">
        <f>_xlfn.XLOOKUP($C38,$C$7:$C$12,L$7:L$12)</f>
        <v>1</v>
      </c>
      <c r="M38" s="19">
        <f>_xlfn.XLOOKUP($C38,$C$7:$C$12,M$7:M$12)</f>
        <v>3208.6162463769756</v>
      </c>
      <c r="N38" s="19"/>
      <c r="O38" s="18">
        <f t="shared" si="14"/>
        <v>79615818.668274984</v>
      </c>
      <c r="P38" s="20">
        <f t="shared" si="10"/>
        <v>-17.902115023536226</v>
      </c>
      <c r="Q38" s="18">
        <f>O38-$G38</f>
        <v>-444207.54432751238</v>
      </c>
      <c r="R38" s="18">
        <f t="shared" si="11"/>
        <v>-111051.8860818781</v>
      </c>
      <c r="T38" s="18">
        <v>25943.637422893236</v>
      </c>
      <c r="U38" s="18">
        <v>24530.505725923478</v>
      </c>
      <c r="V38" s="18">
        <f t="shared" si="15"/>
        <v>1413.1316969697582</v>
      </c>
    </row>
    <row r="39" spans="1:22" x14ac:dyDescent="0.35">
      <c r="A39" s="8" t="s">
        <v>69</v>
      </c>
      <c r="B39" s="8" t="s">
        <v>70</v>
      </c>
      <c r="C39" s="8" t="s">
        <v>18</v>
      </c>
      <c r="D39" s="24">
        <f t="shared" si="12"/>
        <v>18945.266114645663</v>
      </c>
      <c r="E39" s="10">
        <f>_xlfn.XLOOKUP($C39,$C$7:$C$12,E$7:E$12)</f>
        <v>3226.5183614005118</v>
      </c>
      <c r="F39" s="10"/>
      <c r="G39" s="9">
        <f>D39*E39</f>
        <v>61127248.980523169</v>
      </c>
      <c r="H39" s="10">
        <f>_xlfn.XLOOKUP($C39,$C$7:$C$12,H$7:H$12)</f>
        <v>3208.6162463769756</v>
      </c>
      <c r="I39" s="9">
        <f t="shared" si="13"/>
        <v>60788088.647387274</v>
      </c>
      <c r="J39" s="11">
        <f t="shared" si="9"/>
        <v>-17.902115023536226</v>
      </c>
      <c r="K39" s="9">
        <f>I39-$G39</f>
        <v>-339160.33313589543</v>
      </c>
      <c r="L39" s="12">
        <f>_xlfn.XLOOKUP($C39,$C$7:$C$12,L$7:L$12)</f>
        <v>1</v>
      </c>
      <c r="M39" s="10">
        <f>_xlfn.XLOOKUP($C39,$C$7:$C$12,M$7:M$12)</f>
        <v>3208.6162463769756</v>
      </c>
      <c r="N39" s="10"/>
      <c r="O39" s="9">
        <f t="shared" si="14"/>
        <v>60788088.647387274</v>
      </c>
      <c r="P39" s="11">
        <f t="shared" si="10"/>
        <v>-17.902115023536226</v>
      </c>
      <c r="Q39" s="9">
        <f>O39-$G39</f>
        <v>-339160.33313589543</v>
      </c>
      <c r="R39" s="9">
        <f t="shared" si="11"/>
        <v>-84790.083283973858</v>
      </c>
      <c r="T39" s="9">
        <v>19515.52121869491</v>
      </c>
      <c r="U39" s="9">
        <v>18802.702338633353</v>
      </c>
      <c r="V39" s="9">
        <f t="shared" si="15"/>
        <v>712.81888006155714</v>
      </c>
    </row>
    <row r="40" spans="1:22" x14ac:dyDescent="0.35">
      <c r="A40" s="8" t="s">
        <v>71</v>
      </c>
      <c r="B40" s="8" t="s">
        <v>72</v>
      </c>
      <c r="C40" s="8" t="s">
        <v>18</v>
      </c>
      <c r="D40" s="24">
        <f t="shared" si="12"/>
        <v>14489.032939071765</v>
      </c>
      <c r="E40" s="10">
        <f>_xlfn.XLOOKUP($C40,$C$7:$C$12,E$7:E$12)</f>
        <v>3226.5183614005118</v>
      </c>
      <c r="F40" s="10"/>
      <c r="G40" s="9">
        <f>D40*E40</f>
        <v>46749130.816851877</v>
      </c>
      <c r="H40" s="10">
        <f>_xlfn.XLOOKUP($C40,$C$7:$C$12,H$7:H$12)</f>
        <v>3208.6162463769756</v>
      </c>
      <c r="I40" s="9">
        <f t="shared" si="13"/>
        <v>46489746.482596807</v>
      </c>
      <c r="J40" s="11">
        <f t="shared" si="9"/>
        <v>-17.902115023536226</v>
      </c>
      <c r="K40" s="9">
        <f>I40-$G40</f>
        <v>-259384.33425506949</v>
      </c>
      <c r="L40" s="12">
        <f>_xlfn.XLOOKUP($C40,$C$7:$C$12,L$7:L$12)</f>
        <v>1</v>
      </c>
      <c r="M40" s="10">
        <f>_xlfn.XLOOKUP($C40,$C$7:$C$12,M$7:M$12)</f>
        <v>3208.6162463769756</v>
      </c>
      <c r="N40" s="10"/>
      <c r="O40" s="9">
        <f t="shared" si="14"/>
        <v>46489746.482596807</v>
      </c>
      <c r="P40" s="11">
        <f t="shared" si="10"/>
        <v>-17.902115023536226</v>
      </c>
      <c r="Q40" s="9">
        <f>O40-$G40</f>
        <v>-259384.33425506949</v>
      </c>
      <c r="R40" s="9">
        <f t="shared" si="11"/>
        <v>-64846.083563767374</v>
      </c>
      <c r="T40" s="9">
        <v>15087.115968605913</v>
      </c>
      <c r="U40" s="9">
        <v>14339.512181688229</v>
      </c>
      <c r="V40" s="9">
        <f t="shared" si="15"/>
        <v>747.60378691768346</v>
      </c>
    </row>
    <row r="41" spans="1:22" x14ac:dyDescent="0.35">
      <c r="A41" s="8" t="s">
        <v>73</v>
      </c>
      <c r="B41" s="8" t="s">
        <v>74</v>
      </c>
      <c r="C41" s="8" t="s">
        <v>18</v>
      </c>
      <c r="D41" s="24">
        <f t="shared" si="12"/>
        <v>11813.928103276783</v>
      </c>
      <c r="E41" s="10">
        <f>_xlfn.XLOOKUP($C41,$C$7:$C$12,E$7:E$12)</f>
        <v>3226.5183614005118</v>
      </c>
      <c r="F41" s="10"/>
      <c r="G41" s="9">
        <f>D41*E41</f>
        <v>38117855.945488065</v>
      </c>
      <c r="H41" s="10">
        <f>_xlfn.XLOOKUP($C41,$C$7:$C$12,H$7:H$12)</f>
        <v>3208.6162463769756</v>
      </c>
      <c r="I41" s="9">
        <f t="shared" si="13"/>
        <v>37906361.645703413</v>
      </c>
      <c r="J41" s="11">
        <f t="shared" si="9"/>
        <v>-17.902115023536226</v>
      </c>
      <c r="K41" s="9">
        <f>I41-$G41</f>
        <v>-211494.29978465289</v>
      </c>
      <c r="L41" s="12">
        <f>_xlfn.XLOOKUP($C41,$C$7:$C$12,L$7:L$12)</f>
        <v>1</v>
      </c>
      <c r="M41" s="10">
        <f>_xlfn.XLOOKUP($C41,$C$7:$C$12,M$7:M$12)</f>
        <v>3208.6162463769756</v>
      </c>
      <c r="N41" s="10"/>
      <c r="O41" s="9">
        <f t="shared" si="14"/>
        <v>37906361.645703413</v>
      </c>
      <c r="P41" s="11">
        <f t="shared" si="10"/>
        <v>-17.902115023536226</v>
      </c>
      <c r="Q41" s="9">
        <f>O41-$G41</f>
        <v>-211494.29978465289</v>
      </c>
      <c r="R41" s="9">
        <f t="shared" si="11"/>
        <v>-52873.574946163222</v>
      </c>
      <c r="T41" s="9">
        <v>12600.640166042458</v>
      </c>
      <c r="U41" s="9">
        <v>11617.250087585364</v>
      </c>
      <c r="V41" s="9">
        <f t="shared" si="15"/>
        <v>983.39007845709421</v>
      </c>
    </row>
    <row r="42" spans="1:22" x14ac:dyDescent="0.35">
      <c r="A42" s="8" t="s">
        <v>75</v>
      </c>
      <c r="B42" s="8" t="s">
        <v>76</v>
      </c>
      <c r="C42" s="8" t="s">
        <v>18</v>
      </c>
      <c r="D42" s="24">
        <f t="shared" si="12"/>
        <v>15609.721801807511</v>
      </c>
      <c r="E42" s="10">
        <f>_xlfn.XLOOKUP($C42,$C$7:$C$12,E$7:E$12)</f>
        <v>3226.5183614005118</v>
      </c>
      <c r="F42" s="10"/>
      <c r="G42" s="9">
        <f>D42*E42</f>
        <v>50365054.009885818</v>
      </c>
      <c r="H42" s="10">
        <f>_xlfn.XLOOKUP($C42,$C$7:$C$12,H$7:H$12)</f>
        <v>3208.6162463769756</v>
      </c>
      <c r="I42" s="9">
        <f t="shared" si="13"/>
        <v>50085606.974704459</v>
      </c>
      <c r="J42" s="11">
        <f t="shared" si="9"/>
        <v>-17.902115023536226</v>
      </c>
      <c r="K42" s="9">
        <f>I42-$G42</f>
        <v>-279447.03518135846</v>
      </c>
      <c r="L42" s="12">
        <f>_xlfn.XLOOKUP($C42,$C$7:$C$12,L$7:L$12)</f>
        <v>1</v>
      </c>
      <c r="M42" s="10">
        <f>_xlfn.XLOOKUP($C42,$C$7:$C$12,M$7:M$12)</f>
        <v>3208.6162463769756</v>
      </c>
      <c r="N42" s="10"/>
      <c r="O42" s="9">
        <f t="shared" si="14"/>
        <v>50085606.974704459</v>
      </c>
      <c r="P42" s="11">
        <f t="shared" si="10"/>
        <v>-17.902115023536226</v>
      </c>
      <c r="Q42" s="9">
        <f>O42-$G42</f>
        <v>-279447.03518135846</v>
      </c>
      <c r="R42" s="9">
        <f t="shared" si="11"/>
        <v>-69861.758795339614</v>
      </c>
      <c r="T42" s="9">
        <v>17142.183929971237</v>
      </c>
      <c r="U42" s="9">
        <v>15226.60626976658</v>
      </c>
      <c r="V42" s="9">
        <f t="shared" si="15"/>
        <v>1915.5776602046571</v>
      </c>
    </row>
    <row r="43" spans="1:22" x14ac:dyDescent="0.35">
      <c r="A43" s="8" t="s">
        <v>77</v>
      </c>
      <c r="B43" s="8" t="s">
        <v>78</v>
      </c>
      <c r="C43" s="8" t="s">
        <v>18</v>
      </c>
      <c r="D43" s="24">
        <f t="shared" si="12"/>
        <v>13559.172246779282</v>
      </c>
      <c r="E43" s="10">
        <f>_xlfn.XLOOKUP($C43,$C$7:$C$12,E$7:E$12)</f>
        <v>3226.5183614005118</v>
      </c>
      <c r="F43" s="10"/>
      <c r="G43" s="9">
        <f>D43*E43</f>
        <v>43748918.219625585</v>
      </c>
      <c r="H43" s="10">
        <f>_xlfn.XLOOKUP($C43,$C$7:$C$12,H$7:H$12)</f>
        <v>3208.6162463769756</v>
      </c>
      <c r="I43" s="9">
        <f t="shared" si="13"/>
        <v>43506180.358439803</v>
      </c>
      <c r="J43" s="11">
        <f t="shared" si="9"/>
        <v>-17.902115023536226</v>
      </c>
      <c r="K43" s="9">
        <f>I43-$G43</f>
        <v>-242737.86118578166</v>
      </c>
      <c r="L43" s="12">
        <f>_xlfn.XLOOKUP($C43,$C$7:$C$12,L$7:L$12)</f>
        <v>1</v>
      </c>
      <c r="M43" s="10">
        <f>_xlfn.XLOOKUP($C43,$C$7:$C$12,M$7:M$12)</f>
        <v>3208.6162463769756</v>
      </c>
      <c r="N43" s="10"/>
      <c r="O43" s="9">
        <f t="shared" si="14"/>
        <v>43506180.358439803</v>
      </c>
      <c r="P43" s="11">
        <f t="shared" si="10"/>
        <v>-17.902115023536226</v>
      </c>
      <c r="Q43" s="9">
        <f>O43-$G43</f>
        <v>-242737.86118578166</v>
      </c>
      <c r="R43" s="9">
        <f t="shared" si="11"/>
        <v>-60684.465296445414</v>
      </c>
      <c r="T43" s="9">
        <v>14048.06249860551</v>
      </c>
      <c r="U43" s="9">
        <v>13436.949683822726</v>
      </c>
      <c r="V43" s="9">
        <f t="shared" si="15"/>
        <v>611.11281478278397</v>
      </c>
    </row>
    <row r="44" spans="1:22" x14ac:dyDescent="0.35">
      <c r="A44" s="8" t="s">
        <v>79</v>
      </c>
      <c r="B44" s="8" t="s">
        <v>80</v>
      </c>
      <c r="C44" s="8" t="s">
        <v>18</v>
      </c>
      <c r="D44" s="24">
        <f t="shared" si="12"/>
        <v>12983.956439842128</v>
      </c>
      <c r="E44" s="10">
        <f>_xlfn.XLOOKUP($C44,$C$7:$C$12,E$7:E$12)</f>
        <v>3226.5183614005118</v>
      </c>
      <c r="F44" s="10"/>
      <c r="G44" s="9">
        <f>D44*E44</f>
        <v>41892973.856775045</v>
      </c>
      <c r="H44" s="10">
        <f>_xlfn.XLOOKUP($C44,$C$7:$C$12,H$7:H$12)</f>
        <v>3208.6162463769756</v>
      </c>
      <c r="I44" s="9">
        <f t="shared" si="13"/>
        <v>41660533.575128406</v>
      </c>
      <c r="J44" s="11">
        <f t="shared" si="9"/>
        <v>-17.902115023536226</v>
      </c>
      <c r="K44" s="9">
        <f>I44-$G44</f>
        <v>-232440.28164663911</v>
      </c>
      <c r="L44" s="12">
        <f>_xlfn.XLOOKUP($C44,$C$7:$C$12,L$7:L$12)</f>
        <v>1</v>
      </c>
      <c r="M44" s="10">
        <f>_xlfn.XLOOKUP($C44,$C$7:$C$12,M$7:M$12)</f>
        <v>3208.6162463769756</v>
      </c>
      <c r="N44" s="10"/>
      <c r="O44" s="9">
        <f t="shared" si="14"/>
        <v>41660533.575128406</v>
      </c>
      <c r="P44" s="11">
        <f t="shared" si="10"/>
        <v>-17.902115023536226</v>
      </c>
      <c r="Q44" s="9">
        <f>O44-$G44</f>
        <v>-232440.28164663911</v>
      </c>
      <c r="R44" s="9">
        <f t="shared" si="11"/>
        <v>-58110.070411659777</v>
      </c>
      <c r="T44" s="9">
        <v>13447.406124418681</v>
      </c>
      <c r="U44" s="9">
        <v>12868.09401869799</v>
      </c>
      <c r="V44" s="9">
        <f t="shared" si="15"/>
        <v>579.31210572069176</v>
      </c>
    </row>
    <row r="45" spans="1:22" x14ac:dyDescent="0.35">
      <c r="A45" s="31" t="s">
        <v>81</v>
      </c>
      <c r="B45" s="31" t="s">
        <v>82</v>
      </c>
      <c r="C45" s="31" t="s">
        <v>18</v>
      </c>
      <c r="D45" s="32">
        <f t="shared" si="12"/>
        <v>5239.6964028942139</v>
      </c>
      <c r="E45" s="19">
        <f>_xlfn.XLOOKUP($C45,$C$7:$C$12,E$7:E$12)</f>
        <v>3226.5183614005118</v>
      </c>
      <c r="F45" s="19"/>
      <c r="G45" s="18">
        <f>D45*E45</f>
        <v>16905976.652102396</v>
      </c>
      <c r="H45" s="19">
        <f>_xlfn.XLOOKUP($C45,$C$7:$C$12,H$7:H$12)</f>
        <v>3208.6162463769756</v>
      </c>
      <c r="I45" s="18">
        <f t="shared" si="13"/>
        <v>16812175.004409373</v>
      </c>
      <c r="J45" s="20">
        <f t="shared" si="9"/>
        <v>-17.902115023536226</v>
      </c>
      <c r="K45" s="18">
        <f>I45-$G45</f>
        <v>-93801.647693023086</v>
      </c>
      <c r="L45" s="21">
        <f>_xlfn.XLOOKUP($C45,$C$7:$C$12,L$7:L$12)</f>
        <v>1</v>
      </c>
      <c r="M45" s="19">
        <f>_xlfn.XLOOKUP($C45,$C$7:$C$12,M$7:M$12)</f>
        <v>3208.6162463769756</v>
      </c>
      <c r="N45" s="19"/>
      <c r="O45" s="18">
        <f t="shared" si="14"/>
        <v>16812175.004409373</v>
      </c>
      <c r="P45" s="20">
        <f t="shared" si="10"/>
        <v>-17.902115023536226</v>
      </c>
      <c r="Q45" s="18">
        <f>O45-$G45</f>
        <v>-93801.647693023086</v>
      </c>
      <c r="R45" s="18">
        <f t="shared" si="11"/>
        <v>-23450.411923255771</v>
      </c>
      <c r="T45" s="18">
        <v>5830.4193474399281</v>
      </c>
      <c r="U45" s="18">
        <v>5092.0156667577858</v>
      </c>
      <c r="V45" s="18">
        <f t="shared" si="15"/>
        <v>738.40368068214229</v>
      </c>
    </row>
    <row r="46" spans="1:22" x14ac:dyDescent="0.35">
      <c r="A46" s="8" t="s">
        <v>83</v>
      </c>
      <c r="B46" s="8" t="s">
        <v>84</v>
      </c>
      <c r="C46" s="8" t="s">
        <v>18</v>
      </c>
      <c r="D46" s="24">
        <f t="shared" si="12"/>
        <v>1743.2253512436573</v>
      </c>
      <c r="E46" s="10">
        <f>_xlfn.XLOOKUP($C46,$C$7:$C$12,E$7:E$12)</f>
        <v>3226.5183614005118</v>
      </c>
      <c r="F46" s="10"/>
      <c r="G46" s="9">
        <f>D46*E46</f>
        <v>5624548.6038465165</v>
      </c>
      <c r="H46" s="10">
        <f>_xlfn.XLOOKUP($C46,$C$7:$C$12,H$7:H$12)</f>
        <v>3208.6162463769756</v>
      </c>
      <c r="I46" s="9">
        <f t="shared" si="13"/>
        <v>5593341.1830966081</v>
      </c>
      <c r="J46" s="11">
        <f t="shared" si="9"/>
        <v>-17.902115023536226</v>
      </c>
      <c r="K46" s="9">
        <f>I46-$G46</f>
        <v>-31207.420749908313</v>
      </c>
      <c r="L46" s="12">
        <f>_xlfn.XLOOKUP($C46,$C$7:$C$12,L$7:L$12)</f>
        <v>1</v>
      </c>
      <c r="M46" s="10">
        <f>_xlfn.XLOOKUP($C46,$C$7:$C$12,M$7:M$12)</f>
        <v>3208.6162463769756</v>
      </c>
      <c r="N46" s="10"/>
      <c r="O46" s="9">
        <f t="shared" si="14"/>
        <v>5593341.1830966081</v>
      </c>
      <c r="P46" s="11">
        <f t="shared" si="10"/>
        <v>-17.902115023536226</v>
      </c>
      <c r="Q46" s="9">
        <f>O46-$G46</f>
        <v>-31207.420749908313</v>
      </c>
      <c r="R46" s="9">
        <f t="shared" si="11"/>
        <v>-7801.8551874770783</v>
      </c>
      <c r="T46" s="9">
        <v>1745.4209885059358</v>
      </c>
      <c r="U46" s="9">
        <v>1742.6764419280878</v>
      </c>
      <c r="V46" s="9">
        <f t="shared" si="15"/>
        <v>2.7445465778480411</v>
      </c>
    </row>
    <row r="47" spans="1:22" x14ac:dyDescent="0.35">
      <c r="A47" s="8" t="s">
        <v>85</v>
      </c>
      <c r="B47" s="8" t="s">
        <v>86</v>
      </c>
      <c r="C47" s="8" t="s">
        <v>18</v>
      </c>
      <c r="D47" s="24">
        <f t="shared" si="12"/>
        <v>7351.2069407815779</v>
      </c>
      <c r="E47" s="10">
        <f>_xlfn.XLOOKUP($C47,$C$7:$C$12,E$7:E$12)</f>
        <v>3226.5183614005118</v>
      </c>
      <c r="F47" s="10"/>
      <c r="G47" s="9">
        <f>D47*E47</f>
        <v>23718804.172886647</v>
      </c>
      <c r="H47" s="10">
        <f>_xlfn.XLOOKUP($C47,$C$7:$C$12,H$7:H$12)</f>
        <v>3208.6162463769756</v>
      </c>
      <c r="I47" s="9">
        <f t="shared" si="13"/>
        <v>23587202.020670958</v>
      </c>
      <c r="J47" s="11">
        <f t="shared" si="9"/>
        <v>-17.902115023536226</v>
      </c>
      <c r="K47" s="9">
        <f>I47-$G47</f>
        <v>-131602.15221568942</v>
      </c>
      <c r="L47" s="12">
        <f>_xlfn.XLOOKUP($C47,$C$7:$C$12,L$7:L$12)</f>
        <v>1</v>
      </c>
      <c r="M47" s="10">
        <f>_xlfn.XLOOKUP($C47,$C$7:$C$12,M$7:M$12)</f>
        <v>3208.6162463769756</v>
      </c>
      <c r="N47" s="10"/>
      <c r="O47" s="9">
        <f t="shared" si="14"/>
        <v>23587202.020670958</v>
      </c>
      <c r="P47" s="11">
        <f t="shared" si="10"/>
        <v>-17.902115023536226</v>
      </c>
      <c r="Q47" s="9">
        <f>O47-$G47</f>
        <v>-131602.15221568942</v>
      </c>
      <c r="R47" s="9">
        <f t="shared" si="11"/>
        <v>-32900.538053922355</v>
      </c>
      <c r="T47" s="9">
        <v>7360.4659754040295</v>
      </c>
      <c r="U47" s="9">
        <v>7348.8921821259655</v>
      </c>
      <c r="V47" s="9">
        <f t="shared" si="15"/>
        <v>11.573793278063931</v>
      </c>
    </row>
    <row r="48" spans="1:22" x14ac:dyDescent="0.35">
      <c r="A48" s="8" t="s">
        <v>87</v>
      </c>
      <c r="B48" s="8" t="s">
        <v>88</v>
      </c>
      <c r="C48" s="8" t="s">
        <v>18</v>
      </c>
      <c r="D48" s="24">
        <f t="shared" si="12"/>
        <v>1661.368431339858</v>
      </c>
      <c r="E48" s="10">
        <f>_xlfn.XLOOKUP($C48,$C$7:$C$12,E$7:E$12)</f>
        <v>3226.5183614005118</v>
      </c>
      <c r="F48" s="10"/>
      <c r="G48" s="9">
        <f>D48*E48</f>
        <v>5360435.7487692172</v>
      </c>
      <c r="H48" s="10">
        <f>_xlfn.XLOOKUP($C48,$C$7:$C$12,H$7:H$12)</f>
        <v>3208.6162463769756</v>
      </c>
      <c r="I48" s="9">
        <f t="shared" si="13"/>
        <v>5330693.7400148995</v>
      </c>
      <c r="J48" s="11">
        <f t="shared" si="9"/>
        <v>-17.902115023536226</v>
      </c>
      <c r="K48" s="9">
        <f>I48-$G48</f>
        <v>-29742.008754317649</v>
      </c>
      <c r="L48" s="12">
        <f>_xlfn.XLOOKUP($C48,$C$7:$C$12,L$7:L$12)</f>
        <v>1</v>
      </c>
      <c r="M48" s="10">
        <f>_xlfn.XLOOKUP($C48,$C$7:$C$12,M$7:M$12)</f>
        <v>3208.6162463769756</v>
      </c>
      <c r="N48" s="10"/>
      <c r="O48" s="9">
        <f t="shared" si="14"/>
        <v>5330693.7400148995</v>
      </c>
      <c r="P48" s="11">
        <f t="shared" si="10"/>
        <v>-17.902115023536226</v>
      </c>
      <c r="Q48" s="9">
        <f>O48-$G48</f>
        <v>-29742.008754317649</v>
      </c>
      <c r="R48" s="9">
        <f t="shared" si="11"/>
        <v>-7435.5021885794122</v>
      </c>
      <c r="T48" s="9">
        <v>1683.045972574037</v>
      </c>
      <c r="U48" s="9">
        <v>1655.9490460313134</v>
      </c>
      <c r="V48" s="9">
        <f t="shared" si="15"/>
        <v>27.096926542723622</v>
      </c>
    </row>
    <row r="49" spans="1:22" ht="15" thickBot="1" x14ac:dyDescent="0.4">
      <c r="A49" s="25" t="s">
        <v>89</v>
      </c>
      <c r="B49" s="25" t="s">
        <v>90</v>
      </c>
      <c r="C49" s="25" t="s">
        <v>18</v>
      </c>
      <c r="D49" s="26">
        <f t="shared" si="12"/>
        <v>1034.5002853162766</v>
      </c>
      <c r="E49" s="27">
        <f>_xlfn.XLOOKUP($C49,$C$7:$C$12,E$7:E$12)</f>
        <v>3226.5183614005118</v>
      </c>
      <c r="F49" s="27"/>
      <c r="G49" s="28">
        <f>D49*E49</f>
        <v>3337834.1654470349</v>
      </c>
      <c r="H49" s="27">
        <f>_xlfn.XLOOKUP($C49,$C$7:$C$12,H$7:H$12)</f>
        <v>3208.6162463769756</v>
      </c>
      <c r="I49" s="28">
        <f t="shared" si="13"/>
        <v>3319314.4223474218</v>
      </c>
      <c r="J49" s="29">
        <f t="shared" si="9"/>
        <v>-17.902115023536226</v>
      </c>
      <c r="K49" s="28">
        <f>I49-$G49</f>
        <v>-18519.743099613115</v>
      </c>
      <c r="L49" s="30">
        <f>_xlfn.XLOOKUP($C49,$C$7:$C$12,L$7:L$12)</f>
        <v>1</v>
      </c>
      <c r="M49" s="27">
        <f>_xlfn.XLOOKUP($C49,$C$7:$C$12,M$7:M$12)</f>
        <v>3208.6162463769756</v>
      </c>
      <c r="N49" s="27"/>
      <c r="O49" s="28">
        <f t="shared" si="14"/>
        <v>3319314.4223474218</v>
      </c>
      <c r="P49" s="29">
        <f t="shared" si="10"/>
        <v>-17.902115023536226</v>
      </c>
      <c r="Q49" s="28">
        <f>O49-$G49</f>
        <v>-18519.743099613115</v>
      </c>
      <c r="R49" s="28">
        <f t="shared" si="11"/>
        <v>-4629.9357749032788</v>
      </c>
      <c r="T49" s="28">
        <v>1051.6663139939246</v>
      </c>
      <c r="U49" s="28">
        <v>1030.2087781468647</v>
      </c>
      <c r="V49" s="28">
        <f t="shared" si="15"/>
        <v>21.457535847059944</v>
      </c>
    </row>
    <row r="50" spans="1:22" x14ac:dyDescent="0.35">
      <c r="A50" s="8" t="s">
        <v>91</v>
      </c>
      <c r="B50" s="8" t="s">
        <v>92</v>
      </c>
      <c r="C50" s="8" t="s">
        <v>19</v>
      </c>
      <c r="D50" s="24">
        <f t="shared" si="12"/>
        <v>2448.8726622246281</v>
      </c>
      <c r="E50" s="10">
        <f>_xlfn.XLOOKUP($C50,$C$7:$C$12,E$7:E$12)</f>
        <v>2996.274588108115</v>
      </c>
      <c r="F50" s="10"/>
      <c r="G50" s="9">
        <f>D50*E50</f>
        <v>7337494.9273363212</v>
      </c>
      <c r="H50" s="10">
        <f>_xlfn.XLOOKUP($C50,$C$7:$C$12,H$7:H$12)</f>
        <v>2978.3724730845788</v>
      </c>
      <c r="I50" s="9">
        <f t="shared" si="13"/>
        <v>7293654.9272591826</v>
      </c>
      <c r="J50" s="11">
        <f t="shared" si="9"/>
        <v>-17.902115023536226</v>
      </c>
      <c r="K50" s="9">
        <f>I50-$G50</f>
        <v>-43840.000077138655</v>
      </c>
      <c r="L50" s="12">
        <f>_xlfn.XLOOKUP($C50,$C$7:$C$12,L$7:L$12)</f>
        <v>1</v>
      </c>
      <c r="M50" s="10">
        <f>_xlfn.XLOOKUP($C50,$C$7:$C$12,M$7:M$12)</f>
        <v>2978.3724730845788</v>
      </c>
      <c r="N50" s="10"/>
      <c r="O50" s="9">
        <f t="shared" si="14"/>
        <v>7293654.9272591826</v>
      </c>
      <c r="P50" s="11">
        <f t="shared" si="10"/>
        <v>-17.902115023536226</v>
      </c>
      <c r="Q50" s="9">
        <f>O50-$G50</f>
        <v>-43840.000077138655</v>
      </c>
      <c r="R50" s="9">
        <f t="shared" si="11"/>
        <v>-10960.000019284664</v>
      </c>
      <c r="T50" s="9">
        <v>2557.7750167743898</v>
      </c>
      <c r="U50" s="9">
        <v>2421.6470735871876</v>
      </c>
      <c r="V50" s="9">
        <f t="shared" si="15"/>
        <v>136.12794318720216</v>
      </c>
    </row>
    <row r="51" spans="1:22" x14ac:dyDescent="0.35">
      <c r="A51" s="8" t="s">
        <v>93</v>
      </c>
      <c r="B51" s="8" t="s">
        <v>94</v>
      </c>
      <c r="C51" s="8" t="s">
        <v>19</v>
      </c>
      <c r="D51" s="24">
        <f t="shared" si="12"/>
        <v>10860.476449971442</v>
      </c>
      <c r="E51" s="10">
        <f>_xlfn.XLOOKUP($C51,$C$7:$C$12,E$7:E$12)</f>
        <v>2996.274588108115</v>
      </c>
      <c r="F51" s="10"/>
      <c r="G51" s="9">
        <f>D51*E51</f>
        <v>32540969.601796065</v>
      </c>
      <c r="H51" s="10">
        <f>_xlfn.XLOOKUP($C51,$C$7:$C$12,H$7:H$12)</f>
        <v>2978.3724730845788</v>
      </c>
      <c r="I51" s="9">
        <f t="shared" si="13"/>
        <v>32346544.10317827</v>
      </c>
      <c r="J51" s="11">
        <f t="shared" si="9"/>
        <v>-17.902115023536226</v>
      </c>
      <c r="K51" s="9">
        <f>I51-$G51</f>
        <v>-194425.49861779436</v>
      </c>
      <c r="L51" s="12">
        <f>_xlfn.XLOOKUP($C51,$C$7:$C$12,L$7:L$12)</f>
        <v>1</v>
      </c>
      <c r="M51" s="10">
        <f>_xlfn.XLOOKUP($C51,$C$7:$C$12,M$7:M$12)</f>
        <v>2978.3724730845788</v>
      </c>
      <c r="N51" s="10"/>
      <c r="O51" s="9">
        <f t="shared" si="14"/>
        <v>32346544.10317827</v>
      </c>
      <c r="P51" s="11">
        <f t="shared" si="10"/>
        <v>-17.902115023536226</v>
      </c>
      <c r="Q51" s="9">
        <f>O51-$G51</f>
        <v>-194425.49861779436</v>
      </c>
      <c r="R51" s="9">
        <f t="shared" si="11"/>
        <v>-48606.374654448591</v>
      </c>
      <c r="T51" s="9">
        <v>11388.851566487896</v>
      </c>
      <c r="U51" s="9">
        <v>10728.382670842328</v>
      </c>
      <c r="V51" s="9">
        <f t="shared" si="15"/>
        <v>660.46889564556841</v>
      </c>
    </row>
    <row r="52" spans="1:22" x14ac:dyDescent="0.35">
      <c r="A52" s="8" t="s">
        <v>95</v>
      </c>
      <c r="B52" s="8" t="s">
        <v>96</v>
      </c>
      <c r="C52" s="8" t="s">
        <v>19</v>
      </c>
      <c r="D52" s="24">
        <f t="shared" si="12"/>
        <v>7398.9609962445811</v>
      </c>
      <c r="E52" s="10">
        <f>_xlfn.XLOOKUP($C52,$C$7:$C$12,E$7:E$12)</f>
        <v>2996.274588108115</v>
      </c>
      <c r="F52" s="10"/>
      <c r="G52" s="9">
        <f>D52*E52</f>
        <v>22169318.811450742</v>
      </c>
      <c r="H52" s="10">
        <f>_xlfn.XLOOKUP($C52,$C$7:$C$12,H$7:H$12)</f>
        <v>2978.3724730845788</v>
      </c>
      <c r="I52" s="9">
        <f t="shared" si="13"/>
        <v>22036861.76064131</v>
      </c>
      <c r="J52" s="11">
        <f t="shared" si="9"/>
        <v>-17.902115023536226</v>
      </c>
      <c r="K52" s="9">
        <f>I52-$G52</f>
        <v>-132457.05080943182</v>
      </c>
      <c r="L52" s="12">
        <f>_xlfn.XLOOKUP($C52,$C$7:$C$12,L$7:L$12)</f>
        <v>1</v>
      </c>
      <c r="M52" s="10">
        <f>_xlfn.XLOOKUP($C52,$C$7:$C$12,M$7:M$12)</f>
        <v>2978.3724730845788</v>
      </c>
      <c r="N52" s="10"/>
      <c r="O52" s="9">
        <f t="shared" si="14"/>
        <v>22036861.76064131</v>
      </c>
      <c r="P52" s="11">
        <f t="shared" si="10"/>
        <v>-17.902115023536226</v>
      </c>
      <c r="Q52" s="9">
        <f>O52-$G52</f>
        <v>-132457.05080943182</v>
      </c>
      <c r="R52" s="9">
        <f t="shared" si="11"/>
        <v>-33114.262702357955</v>
      </c>
      <c r="T52" s="9">
        <v>7493.7699237046381</v>
      </c>
      <c r="U52" s="9">
        <v>7375.2587643795669</v>
      </c>
      <c r="V52" s="9">
        <f t="shared" si="15"/>
        <v>118.51115932507128</v>
      </c>
    </row>
    <row r="53" spans="1:22" x14ac:dyDescent="0.35">
      <c r="A53" s="8" t="s">
        <v>97</v>
      </c>
      <c r="B53" s="8" t="s">
        <v>98</v>
      </c>
      <c r="C53" s="8" t="s">
        <v>19</v>
      </c>
      <c r="D53" s="24">
        <f t="shared" si="12"/>
        <v>10400.586460599283</v>
      </c>
      <c r="E53" s="10">
        <f>_xlfn.XLOOKUP($C53,$C$7:$C$12,E$7:E$12)</f>
        <v>2996.274588108115</v>
      </c>
      <c r="F53" s="10"/>
      <c r="G53" s="9">
        <f>D53*E53</f>
        <v>31163012.913314953</v>
      </c>
      <c r="H53" s="10">
        <f>_xlfn.XLOOKUP($C53,$C$7:$C$12,H$7:H$12)</f>
        <v>2978.3724730845788</v>
      </c>
      <c r="I53" s="9">
        <f t="shared" si="13"/>
        <v>30976820.418185074</v>
      </c>
      <c r="J53" s="11">
        <f t="shared" si="9"/>
        <v>-17.902115023536226</v>
      </c>
      <c r="K53" s="9">
        <f>I53-$G53</f>
        <v>-186192.49512987956</v>
      </c>
      <c r="L53" s="12">
        <f>_xlfn.XLOOKUP($C53,$C$7:$C$12,L$7:L$12)</f>
        <v>1</v>
      </c>
      <c r="M53" s="10">
        <f>_xlfn.XLOOKUP($C53,$C$7:$C$12,M$7:M$12)</f>
        <v>2978.3724730845788</v>
      </c>
      <c r="N53" s="10"/>
      <c r="O53" s="9">
        <f t="shared" si="14"/>
        <v>30976820.418185074</v>
      </c>
      <c r="P53" s="11">
        <f t="shared" si="10"/>
        <v>-17.902115023536226</v>
      </c>
      <c r="Q53" s="9">
        <f>O53-$G53</f>
        <v>-186192.49512987956</v>
      </c>
      <c r="R53" s="9">
        <f t="shared" si="11"/>
        <v>-46548.123782469891</v>
      </c>
      <c r="T53" s="9">
        <v>10496.661308334165</v>
      </c>
      <c r="U53" s="9">
        <v>10376.567748665562</v>
      </c>
      <c r="V53" s="9">
        <f t="shared" si="15"/>
        <v>120.09355966860312</v>
      </c>
    </row>
    <row r="54" spans="1:22" x14ac:dyDescent="0.35">
      <c r="A54" s="8" t="s">
        <v>99</v>
      </c>
      <c r="B54" s="8" t="s">
        <v>100</v>
      </c>
      <c r="C54" s="8" t="s">
        <v>19</v>
      </c>
      <c r="D54" s="24">
        <f t="shared" si="12"/>
        <v>10211.492320921072</v>
      </c>
      <c r="E54" s="10">
        <f>_xlfn.XLOOKUP($C54,$C$7:$C$12,E$7:E$12)</f>
        <v>2996.274588108115</v>
      </c>
      <c r="F54" s="10"/>
      <c r="G54" s="9">
        <f>D54*E54</f>
        <v>30596434.947836965</v>
      </c>
      <c r="H54" s="10">
        <f>_xlfn.XLOOKUP($C54,$C$7:$C$12,H$7:H$12)</f>
        <v>2978.3724730845788</v>
      </c>
      <c r="I54" s="9">
        <f t="shared" si="13"/>
        <v>30413627.63774588</v>
      </c>
      <c r="J54" s="11">
        <f t="shared" si="9"/>
        <v>-17.902115023536226</v>
      </c>
      <c r="K54" s="9">
        <f>I54-$G54</f>
        <v>-182807.31009108573</v>
      </c>
      <c r="L54" s="12">
        <f>_xlfn.XLOOKUP($C54,$C$7:$C$12,L$7:L$12)</f>
        <v>1</v>
      </c>
      <c r="M54" s="10">
        <f>_xlfn.XLOOKUP($C54,$C$7:$C$12,M$7:M$12)</f>
        <v>2978.3724730845788</v>
      </c>
      <c r="N54" s="10"/>
      <c r="O54" s="9">
        <f t="shared" si="14"/>
        <v>30413627.63774588</v>
      </c>
      <c r="P54" s="11">
        <f t="shared" si="10"/>
        <v>-17.902115023536226</v>
      </c>
      <c r="Q54" s="9">
        <f>O54-$G54</f>
        <v>-182807.31009108573</v>
      </c>
      <c r="R54" s="9">
        <f t="shared" si="11"/>
        <v>-45701.827522771433</v>
      </c>
      <c r="T54" s="9">
        <v>10749.287931340539</v>
      </c>
      <c r="U54" s="9">
        <v>10077.043418316205</v>
      </c>
      <c r="V54" s="9">
        <f t="shared" si="15"/>
        <v>672.24451302433408</v>
      </c>
    </row>
    <row r="55" spans="1:22" x14ac:dyDescent="0.35">
      <c r="A55" s="8" t="s">
        <v>101</v>
      </c>
      <c r="B55" s="8" t="s">
        <v>102</v>
      </c>
      <c r="C55" s="8" t="s">
        <v>19</v>
      </c>
      <c r="D55" s="24">
        <f t="shared" si="12"/>
        <v>5320.2279357399266</v>
      </c>
      <c r="E55" s="10">
        <f>_xlfn.XLOOKUP($C55,$C$7:$C$12,E$7:E$12)</f>
        <v>2996.274588108115</v>
      </c>
      <c r="F55" s="10"/>
      <c r="G55" s="9">
        <f>D55*E55</f>
        <v>15940863.766800435</v>
      </c>
      <c r="H55" s="10">
        <f>_xlfn.XLOOKUP($C55,$C$7:$C$12,H$7:H$12)</f>
        <v>2978.3724730845788</v>
      </c>
      <c r="I55" s="9">
        <f t="shared" si="13"/>
        <v>15845620.434343388</v>
      </c>
      <c r="J55" s="11">
        <f t="shared" si="9"/>
        <v>-17.902115023536226</v>
      </c>
      <c r="K55" s="9">
        <f>I55-$G55</f>
        <v>-95243.332457046956</v>
      </c>
      <c r="L55" s="12">
        <f>_xlfn.XLOOKUP($C55,$C$7:$C$12,L$7:L$12)</f>
        <v>1</v>
      </c>
      <c r="M55" s="10">
        <f>_xlfn.XLOOKUP($C55,$C$7:$C$12,M$7:M$12)</f>
        <v>2978.3724730845788</v>
      </c>
      <c r="N55" s="10"/>
      <c r="O55" s="9">
        <f t="shared" si="14"/>
        <v>15845620.434343388</v>
      </c>
      <c r="P55" s="11">
        <f t="shared" si="10"/>
        <v>-17.902115023536226</v>
      </c>
      <c r="Q55" s="9">
        <f>O55-$G55</f>
        <v>-95243.332457046956</v>
      </c>
      <c r="R55" s="9">
        <f t="shared" si="11"/>
        <v>-23810.833114261739</v>
      </c>
      <c r="T55" s="9">
        <v>5674.1324586512646</v>
      </c>
      <c r="U55" s="9">
        <v>5231.7518050120916</v>
      </c>
      <c r="V55" s="9">
        <f t="shared" si="15"/>
        <v>442.38065363917303</v>
      </c>
    </row>
    <row r="56" spans="1:22" x14ac:dyDescent="0.35">
      <c r="A56" s="8" t="s">
        <v>103</v>
      </c>
      <c r="B56" s="8" t="s">
        <v>104</v>
      </c>
      <c r="C56" s="8" t="s">
        <v>19</v>
      </c>
      <c r="D56" s="24">
        <f t="shared" si="12"/>
        <v>7703.3276655022737</v>
      </c>
      <c r="E56" s="10">
        <f>_xlfn.XLOOKUP($C56,$C$7:$C$12,E$7:E$12)</f>
        <v>2996.274588108115</v>
      </c>
      <c r="F56" s="10"/>
      <c r="G56" s="9">
        <f>D56*E56</f>
        <v>23081284.928014673</v>
      </c>
      <c r="H56" s="10">
        <f>_xlfn.XLOOKUP($C56,$C$7:$C$12,H$7:H$12)</f>
        <v>2978.3724730845788</v>
      </c>
      <c r="I56" s="9">
        <f t="shared" si="13"/>
        <v>22943379.070082862</v>
      </c>
      <c r="J56" s="11">
        <f t="shared" si="9"/>
        <v>-17.902115023536226</v>
      </c>
      <c r="K56" s="9">
        <f>I56-$G56</f>
        <v>-137905.85793181136</v>
      </c>
      <c r="L56" s="12">
        <f>_xlfn.XLOOKUP($C56,$C$7:$C$12,L$7:L$12)</f>
        <v>1</v>
      </c>
      <c r="M56" s="10">
        <f>_xlfn.XLOOKUP($C56,$C$7:$C$12,M$7:M$12)</f>
        <v>2978.3724730845788</v>
      </c>
      <c r="N56" s="10"/>
      <c r="O56" s="9">
        <f t="shared" si="14"/>
        <v>22943379.070082862</v>
      </c>
      <c r="P56" s="11">
        <f t="shared" si="10"/>
        <v>-17.902115023536226</v>
      </c>
      <c r="Q56" s="9">
        <f>O56-$G56</f>
        <v>-137905.85793181136</v>
      </c>
      <c r="R56" s="9">
        <f t="shared" si="11"/>
        <v>-34476.464482952841</v>
      </c>
      <c r="T56" s="9">
        <v>7991.5077248195248</v>
      </c>
      <c r="U56" s="9">
        <v>7631.2826506729607</v>
      </c>
      <c r="V56" s="9">
        <f t="shared" si="15"/>
        <v>360.22507414656411</v>
      </c>
    </row>
    <row r="57" spans="1:22" x14ac:dyDescent="0.35">
      <c r="A57" s="8" t="s">
        <v>105</v>
      </c>
      <c r="B57" s="8" t="s">
        <v>106</v>
      </c>
      <c r="C57" s="8" t="s">
        <v>19</v>
      </c>
      <c r="D57" s="24">
        <f t="shared" si="12"/>
        <v>5409.7481013380075</v>
      </c>
      <c r="E57" s="10">
        <f>_xlfn.XLOOKUP($C57,$C$7:$C$12,E$7:E$12)</f>
        <v>2996.274588108115</v>
      </c>
      <c r="F57" s="10"/>
      <c r="G57" s="9">
        <f>D57*E57</f>
        <v>16209090.764105195</v>
      </c>
      <c r="H57" s="10">
        <f>_xlfn.XLOOKUP($C57,$C$7:$C$12,H$7:H$12)</f>
        <v>2978.3724730845788</v>
      </c>
      <c r="I57" s="9">
        <f t="shared" si="13"/>
        <v>16112244.831346687</v>
      </c>
      <c r="J57" s="11">
        <f t="shared" si="9"/>
        <v>-17.902115023536226</v>
      </c>
      <c r="K57" s="9">
        <f>I57-$G57</f>
        <v>-96845.93275850825</v>
      </c>
      <c r="L57" s="12">
        <f>_xlfn.XLOOKUP($C57,$C$7:$C$12,L$7:L$12)</f>
        <v>1</v>
      </c>
      <c r="M57" s="10">
        <f>_xlfn.XLOOKUP($C57,$C$7:$C$12,M$7:M$12)</f>
        <v>2978.3724730845788</v>
      </c>
      <c r="N57" s="10"/>
      <c r="O57" s="9">
        <f t="shared" si="14"/>
        <v>16112244.831346687</v>
      </c>
      <c r="P57" s="11">
        <f t="shared" si="10"/>
        <v>-17.902115023536226</v>
      </c>
      <c r="Q57" s="9">
        <f>O57-$G57</f>
        <v>-96845.93275850825</v>
      </c>
      <c r="R57" s="9">
        <f t="shared" si="11"/>
        <v>-24211.483189627063</v>
      </c>
      <c r="T57" s="9">
        <v>5439.5203956293171</v>
      </c>
      <c r="U57" s="9">
        <v>5402.3050277651801</v>
      </c>
      <c r="V57" s="9">
        <f t="shared" si="15"/>
        <v>37.215367864137079</v>
      </c>
    </row>
    <row r="58" spans="1:22" x14ac:dyDescent="0.35">
      <c r="A58" s="8" t="s">
        <v>107</v>
      </c>
      <c r="B58" s="8" t="s">
        <v>108</v>
      </c>
      <c r="C58" s="8" t="s">
        <v>19</v>
      </c>
      <c r="D58" s="24">
        <f t="shared" si="12"/>
        <v>8245.2861777690578</v>
      </c>
      <c r="E58" s="10">
        <f>_xlfn.XLOOKUP($C58,$C$7:$C$12,E$7:E$12)</f>
        <v>2996.274588108115</v>
      </c>
      <c r="F58" s="10"/>
      <c r="G58" s="9">
        <f>D58*E58</f>
        <v>24705141.446128517</v>
      </c>
      <c r="H58" s="10">
        <f>_xlfn.XLOOKUP($C58,$C$7:$C$12,H$7:H$12)</f>
        <v>2978.3724730845788</v>
      </c>
      <c r="I58" s="9">
        <f t="shared" si="13"/>
        <v>24557533.384572122</v>
      </c>
      <c r="J58" s="11">
        <f t="shared" si="9"/>
        <v>-17.902115023536226</v>
      </c>
      <c r="K58" s="9">
        <f>I58-$G58</f>
        <v>-147608.06155639514</v>
      </c>
      <c r="L58" s="12">
        <f>_xlfn.XLOOKUP($C58,$C$7:$C$12,L$7:L$12)</f>
        <v>1</v>
      </c>
      <c r="M58" s="10">
        <f>_xlfn.XLOOKUP($C58,$C$7:$C$12,M$7:M$12)</f>
        <v>2978.3724730845788</v>
      </c>
      <c r="N58" s="10"/>
      <c r="O58" s="9">
        <f t="shared" si="14"/>
        <v>24557533.384572122</v>
      </c>
      <c r="P58" s="11">
        <f t="shared" si="10"/>
        <v>-17.902115023536226</v>
      </c>
      <c r="Q58" s="9">
        <f>O58-$G58</f>
        <v>-147608.06155639514</v>
      </c>
      <c r="R58" s="9">
        <f t="shared" si="11"/>
        <v>-36902.015389098786</v>
      </c>
      <c r="T58" s="9">
        <v>8456.7796719332964</v>
      </c>
      <c r="U58" s="9">
        <v>8192.412804227999</v>
      </c>
      <c r="V58" s="9">
        <f t="shared" si="15"/>
        <v>264.36686770529741</v>
      </c>
    </row>
    <row r="59" spans="1:22" x14ac:dyDescent="0.35">
      <c r="A59" s="8" t="s">
        <v>109</v>
      </c>
      <c r="B59" s="8" t="s">
        <v>110</v>
      </c>
      <c r="C59" s="8" t="s">
        <v>19</v>
      </c>
      <c r="D59" s="24">
        <f t="shared" si="12"/>
        <v>6580.3981186265746</v>
      </c>
      <c r="E59" s="10">
        <f>_xlfn.XLOOKUP($C59,$C$7:$C$12,E$7:E$12)</f>
        <v>2996.274588108115</v>
      </c>
      <c r="F59" s="10"/>
      <c r="G59" s="9">
        <f>D59*E59</f>
        <v>19716679.662475254</v>
      </c>
      <c r="H59" s="10">
        <f>_xlfn.XLOOKUP($C59,$C$7:$C$12,H$7:H$12)</f>
        <v>2978.3724730845788</v>
      </c>
      <c r="I59" s="9">
        <f t="shared" si="13"/>
        <v>19598876.618454941</v>
      </c>
      <c r="J59" s="11">
        <f t="shared" si="9"/>
        <v>-17.902115023536226</v>
      </c>
      <c r="K59" s="9">
        <f>I59-$G59</f>
        <v>-117803.04402031377</v>
      </c>
      <c r="L59" s="12">
        <f>_xlfn.XLOOKUP($C59,$C$7:$C$12,L$7:L$12)</f>
        <v>1</v>
      </c>
      <c r="M59" s="10">
        <f>_xlfn.XLOOKUP($C59,$C$7:$C$12,M$7:M$12)</f>
        <v>2978.3724730845788</v>
      </c>
      <c r="N59" s="10"/>
      <c r="O59" s="9">
        <f t="shared" si="14"/>
        <v>19598876.618454941</v>
      </c>
      <c r="P59" s="11">
        <f t="shared" si="10"/>
        <v>-17.902115023536226</v>
      </c>
      <c r="Q59" s="9">
        <f>O59-$G59</f>
        <v>-117803.04402031377</v>
      </c>
      <c r="R59" s="9">
        <f t="shared" si="11"/>
        <v>-29450.761005078442</v>
      </c>
      <c r="T59" s="9">
        <v>6794.6147243338382</v>
      </c>
      <c r="U59" s="9">
        <v>6526.8439671997585</v>
      </c>
      <c r="V59" s="9">
        <f t="shared" si="15"/>
        <v>267.77075713407976</v>
      </c>
    </row>
    <row r="60" spans="1:22" x14ac:dyDescent="0.35">
      <c r="A60" s="8" t="s">
        <v>111</v>
      </c>
      <c r="B60" s="8" t="s">
        <v>112</v>
      </c>
      <c r="C60" s="8" t="s">
        <v>19</v>
      </c>
      <c r="D60" s="24">
        <f t="shared" si="12"/>
        <v>8522.747987182509</v>
      </c>
      <c r="E60" s="10">
        <f>_xlfn.XLOOKUP($C60,$C$7:$C$12,E$7:E$12)</f>
        <v>2996.274588108115</v>
      </c>
      <c r="F60" s="10"/>
      <c r="G60" s="9">
        <f>D60*E60</f>
        <v>25536493.21484454</v>
      </c>
      <c r="H60" s="10">
        <f>_xlfn.XLOOKUP($C60,$C$7:$C$12,H$7:H$12)</f>
        <v>2978.3724730845788</v>
      </c>
      <c r="I60" s="9">
        <f t="shared" si="13"/>
        <v>25383918.000061385</v>
      </c>
      <c r="J60" s="11">
        <f t="shared" si="9"/>
        <v>-17.902115023536226</v>
      </c>
      <c r="K60" s="9">
        <f>I60-$G60</f>
        <v>-152575.21478315443</v>
      </c>
      <c r="L60" s="12">
        <f>_xlfn.XLOOKUP($C60,$C$7:$C$12,L$7:L$12)</f>
        <v>1</v>
      </c>
      <c r="M60" s="10">
        <f>_xlfn.XLOOKUP($C60,$C$7:$C$12,M$7:M$12)</f>
        <v>2978.3724730845788</v>
      </c>
      <c r="N60" s="10"/>
      <c r="O60" s="9">
        <f t="shared" si="14"/>
        <v>25383918.000061385</v>
      </c>
      <c r="P60" s="11">
        <f t="shared" si="10"/>
        <v>-17.902115023536226</v>
      </c>
      <c r="Q60" s="9">
        <f>O60-$G60</f>
        <v>-152575.21478315443</v>
      </c>
      <c r="R60" s="9">
        <f t="shared" si="11"/>
        <v>-38143.803695788607</v>
      </c>
      <c r="T60" s="9">
        <v>9011.0731826717893</v>
      </c>
      <c r="U60" s="9">
        <v>8400.666688310188</v>
      </c>
      <c r="V60" s="9">
        <f t="shared" si="15"/>
        <v>610.40649436160129</v>
      </c>
    </row>
    <row r="61" spans="1:22" x14ac:dyDescent="0.35">
      <c r="A61" s="8" t="s">
        <v>113</v>
      </c>
      <c r="B61" s="8" t="s">
        <v>114</v>
      </c>
      <c r="C61" s="8" t="s">
        <v>19</v>
      </c>
      <c r="D61" s="24">
        <f t="shared" si="12"/>
        <v>5372.8735533314921</v>
      </c>
      <c r="E61" s="10">
        <f>_xlfn.XLOOKUP($C61,$C$7:$C$12,E$7:E$12)</f>
        <v>2996.274588108115</v>
      </c>
      <c r="F61" s="10"/>
      <c r="G61" s="9">
        <f>D61*E61</f>
        <v>16098604.492965301</v>
      </c>
      <c r="H61" s="10">
        <f>_xlfn.XLOOKUP($C61,$C$7:$C$12,H$7:H$12)</f>
        <v>2978.3724730845788</v>
      </c>
      <c r="I61" s="9">
        <f t="shared" si="13"/>
        <v>16002418.692606645</v>
      </c>
      <c r="J61" s="11">
        <f t="shared" si="9"/>
        <v>-17.902115023536226</v>
      </c>
      <c r="K61" s="9">
        <f>I61-$G61</f>
        <v>-96185.800358656794</v>
      </c>
      <c r="L61" s="12">
        <f>_xlfn.XLOOKUP($C61,$C$7:$C$12,L$7:L$12)</f>
        <v>1</v>
      </c>
      <c r="M61" s="10">
        <f>_xlfn.XLOOKUP($C61,$C$7:$C$12,M$7:M$12)</f>
        <v>2978.3724730845788</v>
      </c>
      <c r="N61" s="10"/>
      <c r="O61" s="9">
        <f t="shared" si="14"/>
        <v>16002418.692606645</v>
      </c>
      <c r="P61" s="11">
        <f t="shared" si="10"/>
        <v>-17.902115023536226</v>
      </c>
      <c r="Q61" s="9">
        <f>O61-$G61</f>
        <v>-96185.800358656794</v>
      </c>
      <c r="R61" s="9">
        <f t="shared" si="11"/>
        <v>-24046.450089664198</v>
      </c>
      <c r="T61" s="9">
        <v>5666.7129556631544</v>
      </c>
      <c r="U61" s="9">
        <v>5299.4137027485767</v>
      </c>
      <c r="V61" s="9">
        <f t="shared" si="15"/>
        <v>367.29925291457766</v>
      </c>
    </row>
    <row r="62" spans="1:22" x14ac:dyDescent="0.35">
      <c r="A62" s="8" t="s">
        <v>115</v>
      </c>
      <c r="B62" s="8" t="s">
        <v>116</v>
      </c>
      <c r="C62" s="8" t="s">
        <v>19</v>
      </c>
      <c r="D62" s="24">
        <f t="shared" si="12"/>
        <v>8089.7517340209233</v>
      </c>
      <c r="E62" s="10">
        <f>_xlfn.XLOOKUP($C62,$C$7:$C$12,E$7:E$12)</f>
        <v>2996.274588108115</v>
      </c>
      <c r="F62" s="10"/>
      <c r="G62" s="9">
        <f>D62*E62</f>
        <v>24239117.544750452</v>
      </c>
      <c r="H62" s="10">
        <f>_xlfn.XLOOKUP($C62,$C$7:$C$12,H$7:H$12)</f>
        <v>2978.3724730845788</v>
      </c>
      <c r="I62" s="9">
        <f t="shared" si="13"/>
        <v>24094293.878696159</v>
      </c>
      <c r="J62" s="11">
        <f t="shared" si="9"/>
        <v>-17.902115023536226</v>
      </c>
      <c r="K62" s="9">
        <f>I62-$G62</f>
        <v>-144823.66605429351</v>
      </c>
      <c r="L62" s="12">
        <f>_xlfn.XLOOKUP($C62,$C$7:$C$12,L$7:L$12)</f>
        <v>1</v>
      </c>
      <c r="M62" s="10">
        <f>_xlfn.XLOOKUP($C62,$C$7:$C$12,M$7:M$12)</f>
        <v>2978.3724730845788</v>
      </c>
      <c r="N62" s="10"/>
      <c r="O62" s="9">
        <f t="shared" si="14"/>
        <v>24094293.878696159</v>
      </c>
      <c r="P62" s="11">
        <f t="shared" si="10"/>
        <v>-17.902115023536226</v>
      </c>
      <c r="Q62" s="9">
        <f>O62-$G62</f>
        <v>-144823.66605429351</v>
      </c>
      <c r="R62" s="9">
        <f t="shared" si="11"/>
        <v>-36205.916513573378</v>
      </c>
      <c r="T62" s="9">
        <v>8362.0408010494921</v>
      </c>
      <c r="U62" s="9">
        <v>8021.6794672637816</v>
      </c>
      <c r="V62" s="9">
        <f t="shared" si="15"/>
        <v>340.36133378571049</v>
      </c>
    </row>
    <row r="63" spans="1:22" x14ac:dyDescent="0.35">
      <c r="A63" s="8" t="s">
        <v>117</v>
      </c>
      <c r="B63" s="8" t="s">
        <v>118</v>
      </c>
      <c r="C63" s="8" t="s">
        <v>19</v>
      </c>
      <c r="D63" s="24">
        <f t="shared" si="12"/>
        <v>9115.2045512779641</v>
      </c>
      <c r="E63" s="10">
        <f>_xlfn.XLOOKUP($C63,$C$7:$C$12,E$7:E$12)</f>
        <v>2996.274588108115</v>
      </c>
      <c r="F63" s="10"/>
      <c r="G63" s="9">
        <f>D63*E63</f>
        <v>27311655.762401596</v>
      </c>
      <c r="H63" s="10">
        <f>_xlfn.XLOOKUP($C63,$C$7:$C$12,H$7:H$12)</f>
        <v>2978.3724730845788</v>
      </c>
      <c r="I63" s="9">
        <f t="shared" si="13"/>
        <v>27148474.322061557</v>
      </c>
      <c r="J63" s="11">
        <f t="shared" si="9"/>
        <v>-17.902115023536226</v>
      </c>
      <c r="K63" s="9">
        <f>I63-$G63</f>
        <v>-163181.44034003839</v>
      </c>
      <c r="L63" s="12">
        <f>_xlfn.XLOOKUP($C63,$C$7:$C$12,L$7:L$12)</f>
        <v>1</v>
      </c>
      <c r="M63" s="10">
        <f>_xlfn.XLOOKUP($C63,$C$7:$C$12,M$7:M$12)</f>
        <v>2978.3724730845788</v>
      </c>
      <c r="N63" s="10"/>
      <c r="O63" s="9">
        <f t="shared" si="14"/>
        <v>27148474.322061557</v>
      </c>
      <c r="P63" s="11">
        <f t="shared" si="10"/>
        <v>-17.902115023536226</v>
      </c>
      <c r="Q63" s="9">
        <f>O63-$G63</f>
        <v>-163181.44034003839</v>
      </c>
      <c r="R63" s="9">
        <f t="shared" si="11"/>
        <v>-40795.360085009597</v>
      </c>
      <c r="T63" s="9">
        <v>9350.8065858890477</v>
      </c>
      <c r="U63" s="9">
        <v>9056.3040426251937</v>
      </c>
      <c r="V63" s="9">
        <f t="shared" si="15"/>
        <v>294.50254326385402</v>
      </c>
    </row>
    <row r="64" spans="1:22" x14ac:dyDescent="0.35">
      <c r="A64" s="8" t="s">
        <v>119</v>
      </c>
      <c r="B64" s="8" t="s">
        <v>120</v>
      </c>
      <c r="C64" s="8" t="s">
        <v>19</v>
      </c>
      <c r="D64" s="24">
        <f t="shared" si="12"/>
        <v>6618.195486288223</v>
      </c>
      <c r="E64" s="10">
        <f>_xlfn.XLOOKUP($C64,$C$7:$C$12,E$7:E$12)</f>
        <v>2996.274588108115</v>
      </c>
      <c r="F64" s="10"/>
      <c r="G64" s="9">
        <f>D64*E64</f>
        <v>19829930.954697233</v>
      </c>
      <c r="H64" s="10">
        <f>_xlfn.XLOOKUP($C64,$C$7:$C$12,H$7:H$12)</f>
        <v>2978.3724730845788</v>
      </c>
      <c r="I64" s="9">
        <f t="shared" si="13"/>
        <v>19711451.257853452</v>
      </c>
      <c r="J64" s="11">
        <f t="shared" si="9"/>
        <v>-17.902115023536226</v>
      </c>
      <c r="K64" s="9">
        <f>I64-$G64</f>
        <v>-118479.69684378058</v>
      </c>
      <c r="L64" s="12">
        <f>_xlfn.XLOOKUP($C64,$C$7:$C$12,L$7:L$12)</f>
        <v>1</v>
      </c>
      <c r="M64" s="10">
        <f>_xlfn.XLOOKUP($C64,$C$7:$C$12,M$7:M$12)</f>
        <v>2978.3724730845788</v>
      </c>
      <c r="N64" s="10"/>
      <c r="O64" s="9">
        <f t="shared" si="14"/>
        <v>19711451.257853452</v>
      </c>
      <c r="P64" s="11">
        <f t="shared" si="10"/>
        <v>-17.902115023536226</v>
      </c>
      <c r="Q64" s="9">
        <f>O64-$G64</f>
        <v>-118479.69684378058</v>
      </c>
      <c r="R64" s="9">
        <f t="shared" si="11"/>
        <v>-29619.924210945144</v>
      </c>
      <c r="T64" s="9">
        <v>6714.9494000999712</v>
      </c>
      <c r="U64" s="9">
        <v>6594.0070078352855</v>
      </c>
      <c r="V64" s="9">
        <f t="shared" si="15"/>
        <v>120.94239226468562</v>
      </c>
    </row>
    <row r="65" spans="1:22" x14ac:dyDescent="0.35">
      <c r="A65" s="8" t="s">
        <v>121</v>
      </c>
      <c r="B65" s="8" t="s">
        <v>122</v>
      </c>
      <c r="C65" s="8" t="s">
        <v>19</v>
      </c>
      <c r="D65" s="24">
        <f t="shared" si="12"/>
        <v>8626.4018017961207</v>
      </c>
      <c r="E65" s="10">
        <f>_xlfn.XLOOKUP($C65,$C$7:$C$12,E$7:E$12)</f>
        <v>2996.274588108115</v>
      </c>
      <c r="F65" s="10"/>
      <c r="G65" s="9">
        <f>D65*E65</f>
        <v>25847068.505531773</v>
      </c>
      <c r="H65" s="10">
        <f>_xlfn.XLOOKUP($C65,$C$7:$C$12,H$7:H$12)</f>
        <v>2978.3724730845788</v>
      </c>
      <c r="I65" s="9">
        <f t="shared" si="13"/>
        <v>25692637.668236777</v>
      </c>
      <c r="J65" s="11">
        <f t="shared" si="9"/>
        <v>-17.902115023536226</v>
      </c>
      <c r="K65" s="9">
        <f>I65-$G65</f>
        <v>-154430.83729499578</v>
      </c>
      <c r="L65" s="12">
        <f>_xlfn.XLOOKUP($C65,$C$7:$C$12,L$7:L$12)</f>
        <v>1</v>
      </c>
      <c r="M65" s="10">
        <f>_xlfn.XLOOKUP($C65,$C$7:$C$12,M$7:M$12)</f>
        <v>2978.3724730845788</v>
      </c>
      <c r="N65" s="10"/>
      <c r="O65" s="9">
        <f t="shared" si="14"/>
        <v>25692637.668236777</v>
      </c>
      <c r="P65" s="11">
        <f t="shared" si="10"/>
        <v>-17.902115023536226</v>
      </c>
      <c r="Q65" s="9">
        <f>O65-$G65</f>
        <v>-154430.83729499578</v>
      </c>
      <c r="R65" s="9">
        <f t="shared" si="11"/>
        <v>-38607.709323748946</v>
      </c>
      <c r="T65" s="9">
        <v>8921.3487243916352</v>
      </c>
      <c r="U65" s="9">
        <v>8552.6650711472412</v>
      </c>
      <c r="V65" s="9">
        <f t="shared" si="15"/>
        <v>368.68365324439401</v>
      </c>
    </row>
    <row r="66" spans="1:22" x14ac:dyDescent="0.35">
      <c r="A66" s="8" t="s">
        <v>123</v>
      </c>
      <c r="B66" s="8" t="s">
        <v>124</v>
      </c>
      <c r="C66" s="8" t="s">
        <v>19</v>
      </c>
      <c r="D66" s="24">
        <f t="shared" si="12"/>
        <v>10211.393889139765</v>
      </c>
      <c r="E66" s="10">
        <f>_xlfn.XLOOKUP($C66,$C$7:$C$12,E$7:E$12)</f>
        <v>2996.274588108115</v>
      </c>
      <c r="F66" s="10"/>
      <c r="G66" s="9">
        <f>D66*E66</f>
        <v>30596140.019191973</v>
      </c>
      <c r="H66" s="10">
        <f>_xlfn.XLOOKUP($C66,$C$7:$C$12,H$7:H$12)</f>
        <v>2978.3724730845788</v>
      </c>
      <c r="I66" s="9">
        <f t="shared" si="13"/>
        <v>30413334.471237957</v>
      </c>
      <c r="J66" s="11">
        <f t="shared" si="9"/>
        <v>-17.902115023536226</v>
      </c>
      <c r="K66" s="9">
        <f>I66-$G66</f>
        <v>-182805.54795401543</v>
      </c>
      <c r="L66" s="12">
        <f>_xlfn.XLOOKUP($C66,$C$7:$C$12,L$7:L$12)</f>
        <v>1</v>
      </c>
      <c r="M66" s="10">
        <f>_xlfn.XLOOKUP($C66,$C$7:$C$12,M$7:M$12)</f>
        <v>2978.3724730845788</v>
      </c>
      <c r="N66" s="10"/>
      <c r="O66" s="9">
        <f t="shared" si="14"/>
        <v>30413334.471237957</v>
      </c>
      <c r="P66" s="11">
        <f t="shared" si="10"/>
        <v>-17.902115023536226</v>
      </c>
      <c r="Q66" s="9">
        <f>O66-$G66</f>
        <v>-182805.54795401543</v>
      </c>
      <c r="R66" s="9">
        <f t="shared" si="11"/>
        <v>-45701.386988503858</v>
      </c>
      <c r="T66" s="9">
        <v>10541.891383750977</v>
      </c>
      <c r="U66" s="9">
        <v>10128.769515486962</v>
      </c>
      <c r="V66" s="9">
        <f t="shared" si="15"/>
        <v>413.12186826401557</v>
      </c>
    </row>
    <row r="67" spans="1:22" x14ac:dyDescent="0.35">
      <c r="A67" s="8" t="s">
        <v>125</v>
      </c>
      <c r="B67" s="8" t="s">
        <v>126</v>
      </c>
      <c r="C67" s="8" t="s">
        <v>19</v>
      </c>
      <c r="D67" s="24">
        <f t="shared" si="12"/>
        <v>7532.4541268384792</v>
      </c>
      <c r="E67" s="10">
        <f>_xlfn.XLOOKUP($C67,$C$7:$C$12,E$7:E$12)</f>
        <v>2996.274588108115</v>
      </c>
      <c r="F67" s="10"/>
      <c r="G67" s="9">
        <f>D67*E67</f>
        <v>22569300.886336237</v>
      </c>
      <c r="H67" s="10">
        <f>_xlfn.XLOOKUP($C67,$C$7:$C$12,H$7:H$12)</f>
        <v>2978.3724730845788</v>
      </c>
      <c r="I67" s="9">
        <f t="shared" si="13"/>
        <v>22434454.026148062</v>
      </c>
      <c r="J67" s="11">
        <f t="shared" si="9"/>
        <v>-17.902115023536226</v>
      </c>
      <c r="K67" s="9">
        <f>I67-$G67</f>
        <v>-134846.86018817499</v>
      </c>
      <c r="L67" s="12">
        <f>_xlfn.XLOOKUP($C67,$C$7:$C$12,L$7:L$12)</f>
        <v>1</v>
      </c>
      <c r="M67" s="10">
        <f>_xlfn.XLOOKUP($C67,$C$7:$C$12,M$7:M$12)</f>
        <v>2978.3724730845788</v>
      </c>
      <c r="N67" s="10"/>
      <c r="O67" s="9">
        <f t="shared" si="14"/>
        <v>22434454.026148062</v>
      </c>
      <c r="P67" s="11">
        <f t="shared" si="10"/>
        <v>-17.902115023536226</v>
      </c>
      <c r="Q67" s="9">
        <f>O67-$G67</f>
        <v>-134846.86018817499</v>
      </c>
      <c r="R67" s="9">
        <f t="shared" si="11"/>
        <v>-33711.715047043748</v>
      </c>
      <c r="T67" s="9">
        <v>7771.8960969912669</v>
      </c>
      <c r="U67" s="9">
        <v>7472.5936343002822</v>
      </c>
      <c r="V67" s="9">
        <f t="shared" si="15"/>
        <v>299.30246269098461</v>
      </c>
    </row>
    <row r="68" spans="1:22" x14ac:dyDescent="0.35">
      <c r="A68" s="8" t="s">
        <v>127</v>
      </c>
      <c r="B68" s="8" t="s">
        <v>128</v>
      </c>
      <c r="C68" s="8" t="s">
        <v>19</v>
      </c>
      <c r="D68" s="24">
        <f t="shared" si="12"/>
        <v>7605.3404568158949</v>
      </c>
      <c r="E68" s="10">
        <f>_xlfn.XLOOKUP($C68,$C$7:$C$12,E$7:E$12)</f>
        <v>2996.274588108115</v>
      </c>
      <c r="F68" s="10"/>
      <c r="G68" s="9">
        <f>D68*E68</f>
        <v>22787688.344668027</v>
      </c>
      <c r="H68" s="10">
        <f>_xlfn.XLOOKUP($C68,$C$7:$C$12,H$7:H$12)</f>
        <v>2978.3724730845788</v>
      </c>
      <c r="I68" s="9">
        <f t="shared" si="13"/>
        <v>22651536.665016957</v>
      </c>
      <c r="J68" s="11">
        <f t="shared" si="9"/>
        <v>-17.902115023536226</v>
      </c>
      <c r="K68" s="9">
        <f>I68-$G68</f>
        <v>-136151.67965107039</v>
      </c>
      <c r="L68" s="12">
        <f>_xlfn.XLOOKUP($C68,$C$7:$C$12,L$7:L$12)</f>
        <v>1</v>
      </c>
      <c r="M68" s="10">
        <f>_xlfn.XLOOKUP($C68,$C$7:$C$12,M$7:M$12)</f>
        <v>2978.3724730845788</v>
      </c>
      <c r="N68" s="10"/>
      <c r="O68" s="9">
        <f t="shared" si="14"/>
        <v>22651536.665016957</v>
      </c>
      <c r="P68" s="11">
        <f t="shared" si="10"/>
        <v>-17.902115023536226</v>
      </c>
      <c r="Q68" s="9">
        <f>O68-$G68</f>
        <v>-136151.67965107039</v>
      </c>
      <c r="R68" s="9">
        <f t="shared" si="11"/>
        <v>-34037.919912767597</v>
      </c>
      <c r="T68" s="9">
        <v>7813.1439126926171</v>
      </c>
      <c r="U68" s="9">
        <v>7553.3895928467145</v>
      </c>
      <c r="V68" s="9">
        <f t="shared" si="15"/>
        <v>259.7543198459025</v>
      </c>
    </row>
    <row r="69" spans="1:22" x14ac:dyDescent="0.35">
      <c r="A69" s="8" t="s">
        <v>129</v>
      </c>
      <c r="B69" s="8" t="s">
        <v>130</v>
      </c>
      <c r="C69" s="8" t="s">
        <v>19</v>
      </c>
      <c r="D69" s="24">
        <f t="shared" si="12"/>
        <v>5910.7581194617178</v>
      </c>
      <c r="E69" s="10">
        <f>_xlfn.XLOOKUP($C69,$C$7:$C$12,E$7:E$12)</f>
        <v>2996.274588108115</v>
      </c>
      <c r="F69" s="10"/>
      <c r="G69" s="9">
        <f>D69*E69</f>
        <v>17710254.349796854</v>
      </c>
      <c r="H69" s="10">
        <f>_xlfn.XLOOKUP($C69,$C$7:$C$12,H$7:H$12)</f>
        <v>2978.3724730845788</v>
      </c>
      <c r="I69" s="9">
        <f t="shared" si="13"/>
        <v>17604439.27806595</v>
      </c>
      <c r="J69" s="11">
        <f t="shared" si="9"/>
        <v>-17.902115023536226</v>
      </c>
      <c r="K69" s="9">
        <f>I69-$G69</f>
        <v>-105815.07173090428</v>
      </c>
      <c r="L69" s="12">
        <f>_xlfn.XLOOKUP($C69,$C$7:$C$12,L$7:L$12)</f>
        <v>1</v>
      </c>
      <c r="M69" s="10">
        <f>_xlfn.XLOOKUP($C69,$C$7:$C$12,M$7:M$12)</f>
        <v>2978.3724730845788</v>
      </c>
      <c r="N69" s="10"/>
      <c r="O69" s="9">
        <f t="shared" si="14"/>
        <v>17604439.27806595</v>
      </c>
      <c r="P69" s="11">
        <f t="shared" si="10"/>
        <v>-17.902115023536226</v>
      </c>
      <c r="Q69" s="9">
        <f>O69-$G69</f>
        <v>-105815.07173090428</v>
      </c>
      <c r="R69" s="9">
        <f t="shared" si="11"/>
        <v>-26453.76793272607</v>
      </c>
      <c r="T69" s="9">
        <v>6060.1165406884165</v>
      </c>
      <c r="U69" s="9">
        <v>5873.4185141550433</v>
      </c>
      <c r="V69" s="9">
        <f t="shared" si="15"/>
        <v>186.69802653337319</v>
      </c>
    </row>
    <row r="70" spans="1:22" x14ac:dyDescent="0.35">
      <c r="A70" s="8" t="s">
        <v>131</v>
      </c>
      <c r="B70" s="8" t="s">
        <v>132</v>
      </c>
      <c r="C70" s="8" t="s">
        <v>19</v>
      </c>
      <c r="D70" s="24">
        <f t="shared" si="12"/>
        <v>7127.2479459592514</v>
      </c>
      <c r="E70" s="10">
        <f>_xlfn.XLOOKUP($C70,$C$7:$C$12,E$7:E$12)</f>
        <v>2996.274588108115</v>
      </c>
      <c r="F70" s="10"/>
      <c r="G70" s="9">
        <f>D70*E70</f>
        <v>21355191.903623465</v>
      </c>
      <c r="H70" s="10">
        <f>_xlfn.XLOOKUP($C70,$C$7:$C$12,H$7:H$12)</f>
        <v>2978.3724730845788</v>
      </c>
      <c r="I70" s="9">
        <f t="shared" si="13"/>
        <v>21227599.091093641</v>
      </c>
      <c r="J70" s="11">
        <f t="shared" si="9"/>
        <v>-17.902115023536226</v>
      </c>
      <c r="K70" s="9">
        <f>I70-$G70</f>
        <v>-127592.81252982467</v>
      </c>
      <c r="L70" s="12">
        <f>_xlfn.XLOOKUP($C70,$C$7:$C$12,L$7:L$12)</f>
        <v>1</v>
      </c>
      <c r="M70" s="10">
        <f>_xlfn.XLOOKUP($C70,$C$7:$C$12,M$7:M$12)</f>
        <v>2978.3724730845788</v>
      </c>
      <c r="N70" s="10"/>
      <c r="O70" s="9">
        <f t="shared" si="14"/>
        <v>21227599.091093641</v>
      </c>
      <c r="P70" s="11">
        <f t="shared" si="10"/>
        <v>-17.902115023536226</v>
      </c>
      <c r="Q70" s="9">
        <f>O70-$G70</f>
        <v>-127592.81252982467</v>
      </c>
      <c r="R70" s="9">
        <f t="shared" si="11"/>
        <v>-31898.203132456169</v>
      </c>
      <c r="T70" s="9">
        <v>7237.5268999197169</v>
      </c>
      <c r="U70" s="9">
        <v>7099.6782074691346</v>
      </c>
      <c r="V70" s="9">
        <f t="shared" si="15"/>
        <v>137.84869245058235</v>
      </c>
    </row>
    <row r="71" spans="1:22" x14ac:dyDescent="0.35">
      <c r="A71" s="8" t="s">
        <v>133</v>
      </c>
      <c r="B71" s="8" t="s">
        <v>134</v>
      </c>
      <c r="C71" s="8" t="s">
        <v>19</v>
      </c>
      <c r="D71" s="24">
        <f t="shared" si="12"/>
        <v>5978.2133381302547</v>
      </c>
      <c r="E71" s="10">
        <f>_xlfn.XLOOKUP($C71,$C$7:$C$12,E$7:E$12)</f>
        <v>2996.274588108115</v>
      </c>
      <c r="F71" s="10"/>
      <c r="G71" s="9">
        <f>D71*E71</f>
        <v>17912368.70732867</v>
      </c>
      <c r="H71" s="10">
        <f>_xlfn.XLOOKUP($C71,$C$7:$C$12,H$7:H$12)</f>
        <v>2978.3724730845788</v>
      </c>
      <c r="I71" s="9">
        <f t="shared" si="13"/>
        <v>17805346.04451422</v>
      </c>
      <c r="J71" s="11">
        <f t="shared" si="9"/>
        <v>-17.902115023536226</v>
      </c>
      <c r="K71" s="9">
        <f>I71-$G71</f>
        <v>-107022.66281444952</v>
      </c>
      <c r="L71" s="12">
        <f>_xlfn.XLOOKUP($C71,$C$7:$C$12,L$7:L$12)</f>
        <v>1</v>
      </c>
      <c r="M71" s="10">
        <f>_xlfn.XLOOKUP($C71,$C$7:$C$12,M$7:M$12)</f>
        <v>2978.3724730845788</v>
      </c>
      <c r="N71" s="10"/>
      <c r="O71" s="9">
        <f t="shared" si="14"/>
        <v>17805346.04451422</v>
      </c>
      <c r="P71" s="11">
        <f t="shared" si="10"/>
        <v>-17.902115023536226</v>
      </c>
      <c r="Q71" s="9">
        <f>O71-$G71</f>
        <v>-107022.66281444952</v>
      </c>
      <c r="R71" s="9">
        <f t="shared" si="11"/>
        <v>-26755.66570361238</v>
      </c>
      <c r="T71" s="9">
        <v>6282.0118442540461</v>
      </c>
      <c r="U71" s="9">
        <v>5902.2637115993066</v>
      </c>
      <c r="V71" s="9">
        <f t="shared" si="15"/>
        <v>379.74813265473949</v>
      </c>
    </row>
    <row r="72" spans="1:22" x14ac:dyDescent="0.35">
      <c r="A72" s="8" t="s">
        <v>135</v>
      </c>
      <c r="B72" s="8" t="s">
        <v>136</v>
      </c>
      <c r="C72" s="8" t="s">
        <v>19</v>
      </c>
      <c r="D72" s="24">
        <f t="shared" si="12"/>
        <v>4853.7646566725189</v>
      </c>
      <c r="E72" s="10">
        <f>_xlfn.XLOOKUP($C72,$C$7:$C$12,E$7:E$12)</f>
        <v>2996.274588108115</v>
      </c>
      <c r="F72" s="10"/>
      <c r="G72" s="9">
        <f>D72*E72</f>
        <v>14543211.697445178</v>
      </c>
      <c r="H72" s="10">
        <f>_xlfn.XLOOKUP($C72,$C$7:$C$12,H$7:H$12)</f>
        <v>2978.3724730845788</v>
      </c>
      <c r="I72" s="9">
        <f t="shared" si="13"/>
        <v>14456319.044264251</v>
      </c>
      <c r="J72" s="11">
        <f t="shared" si="9"/>
        <v>-17.902115023536226</v>
      </c>
      <c r="K72" s="9">
        <f>I72-$G72</f>
        <v>-86892.653180927038</v>
      </c>
      <c r="L72" s="12">
        <f>_xlfn.XLOOKUP($C72,$C$7:$C$12,L$7:L$12)</f>
        <v>1</v>
      </c>
      <c r="M72" s="10">
        <f>_xlfn.XLOOKUP($C72,$C$7:$C$12,M$7:M$12)</f>
        <v>2978.3724730845788</v>
      </c>
      <c r="N72" s="10"/>
      <c r="O72" s="9">
        <f t="shared" si="14"/>
        <v>14456319.044264251</v>
      </c>
      <c r="P72" s="11">
        <f t="shared" si="10"/>
        <v>-17.902115023536226</v>
      </c>
      <c r="Q72" s="9">
        <f>O72-$G72</f>
        <v>-86892.653180927038</v>
      </c>
      <c r="R72" s="9">
        <f t="shared" si="11"/>
        <v>-21723.16329523176</v>
      </c>
      <c r="T72" s="9">
        <v>5040.9153326280548</v>
      </c>
      <c r="U72" s="9">
        <v>4806.9769876836344</v>
      </c>
      <c r="V72" s="9">
        <f t="shared" si="15"/>
        <v>233.93834494442035</v>
      </c>
    </row>
    <row r="73" spans="1:22" x14ac:dyDescent="0.35">
      <c r="A73" s="8" t="s">
        <v>137</v>
      </c>
      <c r="B73" s="8" t="s">
        <v>138</v>
      </c>
      <c r="C73" s="8" t="s">
        <v>19</v>
      </c>
      <c r="D73" s="24">
        <f t="shared" si="12"/>
        <v>4694.7141653891031</v>
      </c>
      <c r="E73" s="10">
        <f>_xlfn.XLOOKUP($C73,$C$7:$C$12,E$7:E$12)</f>
        <v>2996.274588108115</v>
      </c>
      <c r="F73" s="10"/>
      <c r="G73" s="9">
        <f>D73*E73</f>
        <v>14066652.752186568</v>
      </c>
      <c r="H73" s="10">
        <f>_xlfn.XLOOKUP($C73,$C$7:$C$12,H$7:H$12)</f>
        <v>2978.3724730845788</v>
      </c>
      <c r="I73" s="9">
        <f t="shared" si="13"/>
        <v>13982607.439195147</v>
      </c>
      <c r="J73" s="11">
        <f t="shared" si="9"/>
        <v>-17.902115023536226</v>
      </c>
      <c r="K73" s="9">
        <f>I73-$G73</f>
        <v>-84045.31299142167</v>
      </c>
      <c r="L73" s="12">
        <f>_xlfn.XLOOKUP($C73,$C$7:$C$12,L$7:L$12)</f>
        <v>1</v>
      </c>
      <c r="M73" s="10">
        <f>_xlfn.XLOOKUP($C73,$C$7:$C$12,M$7:M$12)</f>
        <v>2978.3724730845788</v>
      </c>
      <c r="N73" s="10"/>
      <c r="O73" s="9">
        <f t="shared" si="14"/>
        <v>13982607.439195147</v>
      </c>
      <c r="P73" s="11">
        <f t="shared" si="10"/>
        <v>-17.902115023536226</v>
      </c>
      <c r="Q73" s="9">
        <f>O73-$G73</f>
        <v>-84045.31299142167</v>
      </c>
      <c r="R73" s="9">
        <f t="shared" si="11"/>
        <v>-21011.328247855417</v>
      </c>
      <c r="T73" s="9">
        <v>4791.380997935853</v>
      </c>
      <c r="U73" s="9">
        <v>4670.5474572524154</v>
      </c>
      <c r="V73" s="9">
        <f t="shared" si="15"/>
        <v>120.8335406834376</v>
      </c>
    </row>
    <row r="74" spans="1:22" x14ac:dyDescent="0.35">
      <c r="A74" s="8" t="s">
        <v>139</v>
      </c>
      <c r="B74" s="8" t="s">
        <v>140</v>
      </c>
      <c r="C74" s="8" t="s">
        <v>19</v>
      </c>
      <c r="D74" s="24">
        <f t="shared" si="12"/>
        <v>3648.7798017240934</v>
      </c>
      <c r="E74" s="10">
        <f>_xlfn.XLOOKUP($C74,$C$7:$C$12,E$7:E$12)</f>
        <v>2996.274588108115</v>
      </c>
      <c r="F74" s="10"/>
      <c r="G74" s="9">
        <f>D74*E74</f>
        <v>10932746.197508067</v>
      </c>
      <c r="H74" s="10">
        <f>_xlfn.XLOOKUP($C74,$C$7:$C$12,H$7:H$12)</f>
        <v>2978.3724730845788</v>
      </c>
      <c r="I74" s="9">
        <f t="shared" si="13"/>
        <v>10867425.321802048</v>
      </c>
      <c r="J74" s="11">
        <f t="shared" si="9"/>
        <v>-17.902115023536226</v>
      </c>
      <c r="K74" s="9">
        <f>I74-$G74</f>
        <v>-65320.87570601888</v>
      </c>
      <c r="L74" s="12">
        <f>_xlfn.XLOOKUP($C74,$C$7:$C$12,L$7:L$12)</f>
        <v>1</v>
      </c>
      <c r="M74" s="10">
        <f>_xlfn.XLOOKUP($C74,$C$7:$C$12,M$7:M$12)</f>
        <v>2978.3724730845788</v>
      </c>
      <c r="N74" s="10"/>
      <c r="O74" s="9">
        <f t="shared" si="14"/>
        <v>10867425.321802048</v>
      </c>
      <c r="P74" s="11">
        <f t="shared" si="10"/>
        <v>-17.902115023536226</v>
      </c>
      <c r="Q74" s="9">
        <f>O74-$G74</f>
        <v>-65320.87570601888</v>
      </c>
      <c r="R74" s="9">
        <f t="shared" si="11"/>
        <v>-16330.21892650472</v>
      </c>
      <c r="T74" s="9">
        <v>3760.6154668139411</v>
      </c>
      <c r="U74" s="9">
        <v>3620.8208854516315</v>
      </c>
      <c r="V74" s="9">
        <f t="shared" si="15"/>
        <v>139.7945813623096</v>
      </c>
    </row>
    <row r="75" spans="1:22" x14ac:dyDescent="0.35">
      <c r="A75" s="8" t="s">
        <v>141</v>
      </c>
      <c r="B75" s="8" t="s">
        <v>142</v>
      </c>
      <c r="C75" s="8" t="s">
        <v>19</v>
      </c>
      <c r="D75" s="24">
        <f t="shared" si="12"/>
        <v>3702.2939347220422</v>
      </c>
      <c r="E75" s="10">
        <f>_xlfn.XLOOKUP($C75,$C$7:$C$12,E$7:E$12)</f>
        <v>2996.274588108115</v>
      </c>
      <c r="F75" s="10"/>
      <c r="G75" s="9">
        <f>D75*E75</f>
        <v>11093089.23431446</v>
      </c>
      <c r="H75" s="10">
        <f>_xlfn.XLOOKUP($C75,$C$7:$C$12,H$7:H$12)</f>
        <v>2978.3724730845788</v>
      </c>
      <c r="I75" s="9">
        <f t="shared" si="13"/>
        <v>11026810.342444126</v>
      </c>
      <c r="J75" s="11">
        <f t="shared" si="9"/>
        <v>-17.902115023536226</v>
      </c>
      <c r="K75" s="9">
        <f>I75-$G75</f>
        <v>-66278.891870334744</v>
      </c>
      <c r="L75" s="12">
        <f>_xlfn.XLOOKUP($C75,$C$7:$C$12,L$7:L$12)</f>
        <v>1</v>
      </c>
      <c r="M75" s="10">
        <f>_xlfn.XLOOKUP($C75,$C$7:$C$12,M$7:M$12)</f>
        <v>2978.3724730845788</v>
      </c>
      <c r="N75" s="10"/>
      <c r="O75" s="9">
        <f t="shared" si="14"/>
        <v>11026810.342444126</v>
      </c>
      <c r="P75" s="11">
        <f t="shared" si="10"/>
        <v>-17.902115023536226</v>
      </c>
      <c r="Q75" s="9">
        <f>O75-$G75</f>
        <v>-66278.891870334744</v>
      </c>
      <c r="R75" s="9">
        <f t="shared" si="11"/>
        <v>-16569.722967583686</v>
      </c>
      <c r="T75" s="9">
        <v>3766.600932943727</v>
      </c>
      <c r="U75" s="9">
        <v>3686.2171851666208</v>
      </c>
      <c r="V75" s="9">
        <f t="shared" si="15"/>
        <v>80.383747777106237</v>
      </c>
    </row>
    <row r="76" spans="1:22" x14ac:dyDescent="0.35">
      <c r="A76" s="8" t="s">
        <v>143</v>
      </c>
      <c r="B76" s="8" t="s">
        <v>144</v>
      </c>
      <c r="C76" s="8" t="s">
        <v>19</v>
      </c>
      <c r="D76" s="24">
        <f t="shared" si="12"/>
        <v>4195.9475590192824</v>
      </c>
      <c r="E76" s="10">
        <f>_xlfn.XLOOKUP($C76,$C$7:$C$12,E$7:E$12)</f>
        <v>2996.274588108115</v>
      </c>
      <c r="F76" s="10"/>
      <c r="G76" s="9">
        <f>D76*E76</f>
        <v>12572211.04412375</v>
      </c>
      <c r="H76" s="10">
        <f>_xlfn.XLOOKUP($C76,$C$7:$C$12,H$7:H$12)</f>
        <v>2978.3724730845788</v>
      </c>
      <c r="I76" s="9">
        <f t="shared" si="13"/>
        <v>12497094.708289461</v>
      </c>
      <c r="J76" s="11">
        <f t="shared" si="9"/>
        <v>-17.902115023536226</v>
      </c>
      <c r="K76" s="9">
        <f>I76-$G76</f>
        <v>-75116.33583428897</v>
      </c>
      <c r="L76" s="12">
        <f>_xlfn.XLOOKUP($C76,$C$7:$C$12,L$7:L$12)</f>
        <v>1</v>
      </c>
      <c r="M76" s="10">
        <f>_xlfn.XLOOKUP($C76,$C$7:$C$12,M$7:M$12)</f>
        <v>2978.3724730845788</v>
      </c>
      <c r="N76" s="10"/>
      <c r="O76" s="9">
        <f t="shared" si="14"/>
        <v>12497094.708289461</v>
      </c>
      <c r="P76" s="11">
        <f t="shared" si="10"/>
        <v>-17.902115023536226</v>
      </c>
      <c r="Q76" s="9">
        <f>O76-$G76</f>
        <v>-75116.33583428897</v>
      </c>
      <c r="R76" s="9">
        <f t="shared" si="11"/>
        <v>-18779.083958572242</v>
      </c>
      <c r="T76" s="9">
        <v>4349.5699503973292</v>
      </c>
      <c r="U76" s="9">
        <v>4157.5419611747711</v>
      </c>
      <c r="V76" s="9">
        <f t="shared" si="15"/>
        <v>192.02798922255806</v>
      </c>
    </row>
    <row r="77" spans="1:22" x14ac:dyDescent="0.35">
      <c r="A77" s="8" t="s">
        <v>145</v>
      </c>
      <c r="B77" s="8" t="s">
        <v>146</v>
      </c>
      <c r="C77" s="8" t="s">
        <v>19</v>
      </c>
      <c r="D77" s="24">
        <f t="shared" si="12"/>
        <v>5642.7986373798258</v>
      </c>
      <c r="E77" s="10">
        <f>_xlfn.XLOOKUP($C77,$C$7:$C$12,E$7:E$12)</f>
        <v>2996.274588108115</v>
      </c>
      <c r="F77" s="10"/>
      <c r="G77" s="9">
        <f>D77*E77</f>
        <v>16907374.162992269</v>
      </c>
      <c r="H77" s="10">
        <f>_xlfn.XLOOKUP($C77,$C$7:$C$12,H$7:H$12)</f>
        <v>2978.3724730845788</v>
      </c>
      <c r="I77" s="9">
        <f t="shared" si="13"/>
        <v>16806356.132731244</v>
      </c>
      <c r="J77" s="11">
        <f t="shared" si="9"/>
        <v>-17.902115023536226</v>
      </c>
      <c r="K77" s="9">
        <f>I77-$G77</f>
        <v>-101018.03026102483</v>
      </c>
      <c r="L77" s="12">
        <f>_xlfn.XLOOKUP($C77,$C$7:$C$12,L$7:L$12)</f>
        <v>1</v>
      </c>
      <c r="M77" s="10">
        <f>_xlfn.XLOOKUP($C77,$C$7:$C$12,M$7:M$12)</f>
        <v>2978.3724730845788</v>
      </c>
      <c r="N77" s="10"/>
      <c r="O77" s="9">
        <f t="shared" si="14"/>
        <v>16806356.132731244</v>
      </c>
      <c r="P77" s="11">
        <f t="shared" si="10"/>
        <v>-17.902115023536226</v>
      </c>
      <c r="Q77" s="9">
        <f>O77-$G77</f>
        <v>-101018.03026102483</v>
      </c>
      <c r="R77" s="9">
        <f t="shared" si="11"/>
        <v>-25254.507565256208</v>
      </c>
      <c r="T77" s="9">
        <v>6041.1153116296928</v>
      </c>
      <c r="U77" s="9">
        <v>5543.2194688173595</v>
      </c>
      <c r="V77" s="9">
        <f t="shared" si="15"/>
        <v>497.89584281233329</v>
      </c>
    </row>
    <row r="78" spans="1:22" x14ac:dyDescent="0.35">
      <c r="A78" s="8" t="s">
        <v>147</v>
      </c>
      <c r="B78" s="8" t="s">
        <v>148</v>
      </c>
      <c r="C78" s="8" t="s">
        <v>19</v>
      </c>
      <c r="D78" s="24">
        <f t="shared" si="12"/>
        <v>3777.9076909815894</v>
      </c>
      <c r="E78" s="10">
        <f>_xlfn.XLOOKUP($C78,$C$7:$C$12,E$7:E$12)</f>
        <v>2996.274588108115</v>
      </c>
      <c r="F78" s="10"/>
      <c r="G78" s="9">
        <f>D78*E78</f>
        <v>11319648.810706342</v>
      </c>
      <c r="H78" s="10">
        <f>_xlfn.XLOOKUP($C78,$C$7:$C$12,H$7:H$12)</f>
        <v>2978.3724730845788</v>
      </c>
      <c r="I78" s="9">
        <f t="shared" si="13"/>
        <v>11252016.272674087</v>
      </c>
      <c r="J78" s="11">
        <f t="shared" si="9"/>
        <v>-17.902115023536226</v>
      </c>
      <c r="K78" s="9">
        <f>I78-$G78</f>
        <v>-67632.538032254204</v>
      </c>
      <c r="L78" s="12">
        <f>_xlfn.XLOOKUP($C78,$C$7:$C$12,L$7:L$12)</f>
        <v>1</v>
      </c>
      <c r="M78" s="10">
        <f>_xlfn.XLOOKUP($C78,$C$7:$C$12,M$7:M$12)</f>
        <v>2978.3724730845788</v>
      </c>
      <c r="N78" s="10"/>
      <c r="O78" s="9">
        <f t="shared" si="14"/>
        <v>11252016.272674087</v>
      </c>
      <c r="P78" s="11">
        <f t="shared" si="10"/>
        <v>-17.902115023536226</v>
      </c>
      <c r="Q78" s="9">
        <f>O78-$G78</f>
        <v>-67632.538032254204</v>
      </c>
      <c r="R78" s="9">
        <f t="shared" si="11"/>
        <v>-16908.134508063551</v>
      </c>
      <c r="T78" s="9">
        <v>3944.8156806899669</v>
      </c>
      <c r="U78" s="9">
        <v>3736.1806935544951</v>
      </c>
      <c r="V78" s="9">
        <f t="shared" si="15"/>
        <v>208.63498713547187</v>
      </c>
    </row>
    <row r="79" spans="1:22" x14ac:dyDescent="0.35">
      <c r="A79" s="8" t="s">
        <v>149</v>
      </c>
      <c r="B79" s="8" t="s">
        <v>150</v>
      </c>
      <c r="C79" s="8" t="s">
        <v>19</v>
      </c>
      <c r="D79" s="24">
        <f t="shared" si="12"/>
        <v>8378.2396822127484</v>
      </c>
      <c r="E79" s="10">
        <f>_xlfn.XLOOKUP($C79,$C$7:$C$12,E$7:E$12)</f>
        <v>2996.274588108115</v>
      </c>
      <c r="F79" s="10"/>
      <c r="G79" s="9">
        <f>D79*E79</f>
        <v>25103506.652893066</v>
      </c>
      <c r="H79" s="10">
        <f>_xlfn.XLOOKUP($C79,$C$7:$C$12,H$7:H$12)</f>
        <v>2978.3724730845788</v>
      </c>
      <c r="I79" s="9">
        <f t="shared" si="13"/>
        <v>24953518.44240734</v>
      </c>
      <c r="J79" s="11">
        <f t="shared" si="9"/>
        <v>-17.902115023536226</v>
      </c>
      <c r="K79" s="9">
        <f>I79-$G79</f>
        <v>-149988.21048572659</v>
      </c>
      <c r="L79" s="12">
        <f>_xlfn.XLOOKUP($C79,$C$7:$C$12,L$7:L$12)</f>
        <v>1</v>
      </c>
      <c r="M79" s="10">
        <f>_xlfn.XLOOKUP($C79,$C$7:$C$12,M$7:M$12)</f>
        <v>2978.3724730845788</v>
      </c>
      <c r="N79" s="10"/>
      <c r="O79" s="9">
        <f t="shared" si="14"/>
        <v>24953518.44240734</v>
      </c>
      <c r="P79" s="11">
        <f t="shared" si="10"/>
        <v>-17.902115023536226</v>
      </c>
      <c r="Q79" s="9">
        <f>O79-$G79</f>
        <v>-149988.21048572659</v>
      </c>
      <c r="R79" s="9">
        <f t="shared" si="11"/>
        <v>-37497.052621431649</v>
      </c>
      <c r="T79" s="9">
        <v>8758.8092761628686</v>
      </c>
      <c r="U79" s="9">
        <v>8283.0972837252175</v>
      </c>
      <c r="V79" s="9">
        <f t="shared" si="15"/>
        <v>475.71199243765113</v>
      </c>
    </row>
    <row r="80" spans="1:22" x14ac:dyDescent="0.35">
      <c r="A80" s="8" t="s">
        <v>151</v>
      </c>
      <c r="B80" s="8" t="s">
        <v>152</v>
      </c>
      <c r="C80" s="8" t="s">
        <v>19</v>
      </c>
      <c r="D80" s="24">
        <f t="shared" si="12"/>
        <v>2749.8813917829571</v>
      </c>
      <c r="E80" s="10">
        <f>_xlfn.XLOOKUP($C80,$C$7:$C$12,E$7:E$12)</f>
        <v>2996.274588108115</v>
      </c>
      <c r="F80" s="10"/>
      <c r="G80" s="9">
        <f>D80*E80</f>
        <v>8239399.7345106499</v>
      </c>
      <c r="H80" s="10">
        <f>_xlfn.XLOOKUP($C80,$C$7:$C$12,H$7:H$12)</f>
        <v>2978.3724730845788</v>
      </c>
      <c r="I80" s="9">
        <f t="shared" si="13"/>
        <v>8190171.0415338697</v>
      </c>
      <c r="J80" s="11">
        <f t="shared" si="9"/>
        <v>-17.902115023536226</v>
      </c>
      <c r="K80" s="9">
        <f>I80-$G80</f>
        <v>-49228.692976780236</v>
      </c>
      <c r="L80" s="12">
        <f>_xlfn.XLOOKUP($C80,$C$7:$C$12,L$7:L$12)</f>
        <v>1</v>
      </c>
      <c r="M80" s="10">
        <f>_xlfn.XLOOKUP($C80,$C$7:$C$12,M$7:M$12)</f>
        <v>2978.3724730845788</v>
      </c>
      <c r="N80" s="10"/>
      <c r="O80" s="9">
        <f t="shared" si="14"/>
        <v>8190171.0415338697</v>
      </c>
      <c r="P80" s="11">
        <f t="shared" si="10"/>
        <v>-17.902115023536226</v>
      </c>
      <c r="Q80" s="9">
        <f>O80-$G80</f>
        <v>-49228.692976780236</v>
      </c>
      <c r="R80" s="9">
        <f t="shared" si="11"/>
        <v>-12307.173244195059</v>
      </c>
      <c r="T80" s="9">
        <v>2815.474354219843</v>
      </c>
      <c r="U80" s="9">
        <v>2733.4831511737357</v>
      </c>
      <c r="V80" s="9">
        <f t="shared" si="15"/>
        <v>81.99120304610733</v>
      </c>
    </row>
    <row r="81" spans="1:22" x14ac:dyDescent="0.35">
      <c r="A81" s="31" t="s">
        <v>153</v>
      </c>
      <c r="B81" s="31" t="s">
        <v>154</v>
      </c>
      <c r="C81" s="31" t="s">
        <v>19</v>
      </c>
      <c r="D81" s="32">
        <f t="shared" si="12"/>
        <v>4424.9770075869501</v>
      </c>
      <c r="E81" s="19">
        <f>_xlfn.XLOOKUP($C81,$C$7:$C$12,E$7:E$12)</f>
        <v>2996.274588108115</v>
      </c>
      <c r="F81" s="19"/>
      <c r="G81" s="18">
        <f>D81*E81</f>
        <v>13258446.160795469</v>
      </c>
      <c r="H81" s="19">
        <f>_xlfn.XLOOKUP($C81,$C$7:$C$12,H$7:H$12)</f>
        <v>2978.3724730845788</v>
      </c>
      <c r="I81" s="18">
        <f t="shared" si="13"/>
        <v>13179229.713429144</v>
      </c>
      <c r="J81" s="20">
        <f t="shared" ref="J81:J144" si="18">H81-$E81</f>
        <v>-17.902115023536226</v>
      </c>
      <c r="K81" s="18">
        <f>I81-$G81</f>
        <v>-79216.447366325185</v>
      </c>
      <c r="L81" s="21">
        <f>_xlfn.XLOOKUP($C81,$C$7:$C$12,L$7:L$12)</f>
        <v>1</v>
      </c>
      <c r="M81" s="19">
        <f>_xlfn.XLOOKUP($C81,$C$7:$C$12,M$7:M$12)</f>
        <v>2978.3724730845788</v>
      </c>
      <c r="N81" s="19"/>
      <c r="O81" s="18">
        <f t="shared" si="14"/>
        <v>13179229.713429144</v>
      </c>
      <c r="P81" s="20">
        <f t="shared" ref="P81:P144" si="19">M81-$E81</f>
        <v>-17.902115023536226</v>
      </c>
      <c r="Q81" s="18">
        <f>O81-$G81</f>
        <v>-79216.447366325185</v>
      </c>
      <c r="R81" s="18">
        <f t="shared" ref="R81:R106" si="20">Q81/4</f>
        <v>-19804.111841581296</v>
      </c>
      <c r="T81" s="18">
        <v>4435.3008234348772</v>
      </c>
      <c r="U81" s="18">
        <v>4422.3960536249688</v>
      </c>
      <c r="V81" s="18">
        <f t="shared" si="15"/>
        <v>12.90476980990843</v>
      </c>
    </row>
    <row r="82" spans="1:22" x14ac:dyDescent="0.35">
      <c r="A82" s="8" t="s">
        <v>155</v>
      </c>
      <c r="B82" s="8" t="s">
        <v>156</v>
      </c>
      <c r="C82" s="8" t="s">
        <v>19</v>
      </c>
      <c r="D82" s="24">
        <f t="shared" ref="D82:D106" si="21">U82+V82*0.2</f>
        <v>1078.4953951136058</v>
      </c>
      <c r="E82" s="10">
        <f>_xlfn.XLOOKUP($C82,$C$7:$C$12,E$7:E$12)</f>
        <v>2996.274588108115</v>
      </c>
      <c r="F82" s="10"/>
      <c r="G82" s="9">
        <f>D82*E82</f>
        <v>3231468.3457705178</v>
      </c>
      <c r="H82" s="10">
        <f>_xlfn.XLOOKUP($C82,$C$7:$C$12,H$7:H$12)</f>
        <v>2978.3724730845788</v>
      </c>
      <c r="I82" s="9">
        <f t="shared" ref="I82:I106" si="22">$D82*H82</f>
        <v>3212160.9971548403</v>
      </c>
      <c r="J82" s="11">
        <f t="shared" si="18"/>
        <v>-17.902115023536226</v>
      </c>
      <c r="K82" s="9">
        <f>I82-$G82</f>
        <v>-19307.348615677562</v>
      </c>
      <c r="L82" s="12">
        <f>_xlfn.XLOOKUP($C82,$C$7:$C$12,L$7:L$12)</f>
        <v>1</v>
      </c>
      <c r="M82" s="10">
        <f>_xlfn.XLOOKUP($C82,$C$7:$C$12,M$7:M$12)</f>
        <v>2978.3724730845788</v>
      </c>
      <c r="N82" s="10"/>
      <c r="O82" s="9">
        <f t="shared" ref="O82:O106" si="23">$D82*M82</f>
        <v>3212160.9971548403</v>
      </c>
      <c r="P82" s="11">
        <f t="shared" si="19"/>
        <v>-17.902115023536226</v>
      </c>
      <c r="Q82" s="9">
        <f>O82-$G82</f>
        <v>-19307.348615677562</v>
      </c>
      <c r="R82" s="9">
        <f t="shared" si="20"/>
        <v>-4826.8371539193904</v>
      </c>
      <c r="T82" s="9">
        <v>1079.8537878624365</v>
      </c>
      <c r="U82" s="9">
        <v>1078.1557969263981</v>
      </c>
      <c r="V82" s="9">
        <f t="shared" ref="V82:V106" si="24">T82-U82</f>
        <v>1.6979909360384227</v>
      </c>
    </row>
    <row r="83" spans="1:22" x14ac:dyDescent="0.35">
      <c r="A83" s="8" t="s">
        <v>157</v>
      </c>
      <c r="B83" s="8" t="s">
        <v>158</v>
      </c>
      <c r="C83" s="8" t="s">
        <v>19</v>
      </c>
      <c r="D83" s="24">
        <f t="shared" si="21"/>
        <v>981.84745825485857</v>
      </c>
      <c r="E83" s="10">
        <f>_xlfn.XLOOKUP($C83,$C$7:$C$12,E$7:E$12)</f>
        <v>2996.274588108115</v>
      </c>
      <c r="F83" s="10"/>
      <c r="G83" s="9">
        <f>D83*E83</f>
        <v>2941884.5885675759</v>
      </c>
      <c r="H83" s="10">
        <f>_xlfn.XLOOKUP($C83,$C$7:$C$12,H$7:H$12)</f>
        <v>2978.3724730845788</v>
      </c>
      <c r="I83" s="9">
        <f t="shared" si="22"/>
        <v>2924307.4424343309</v>
      </c>
      <c r="J83" s="11">
        <f t="shared" si="18"/>
        <v>-17.902115023536226</v>
      </c>
      <c r="K83" s="9">
        <f>I83-$G83</f>
        <v>-17577.146133244969</v>
      </c>
      <c r="L83" s="12">
        <f>_xlfn.XLOOKUP($C83,$C$7:$C$12,L$7:L$12)</f>
        <v>1</v>
      </c>
      <c r="M83" s="10">
        <f>_xlfn.XLOOKUP($C83,$C$7:$C$12,M$7:M$12)</f>
        <v>2978.3724730845788</v>
      </c>
      <c r="N83" s="10"/>
      <c r="O83" s="9">
        <f t="shared" si="23"/>
        <v>2924307.4424343309</v>
      </c>
      <c r="P83" s="11">
        <f t="shared" si="19"/>
        <v>-17.902115023536226</v>
      </c>
      <c r="Q83" s="9">
        <f>O83-$G83</f>
        <v>-17577.146133244969</v>
      </c>
      <c r="R83" s="9">
        <f t="shared" si="20"/>
        <v>-4394.2865333112422</v>
      </c>
      <c r="T83" s="9">
        <v>1124.471062716088</v>
      </c>
      <c r="U83" s="9">
        <v>946.19155713955126</v>
      </c>
      <c r="V83" s="9">
        <f t="shared" si="24"/>
        <v>178.27950557653674</v>
      </c>
    </row>
    <row r="84" spans="1:22" x14ac:dyDescent="0.35">
      <c r="A84" s="8" t="s">
        <v>159</v>
      </c>
      <c r="B84" s="8" t="s">
        <v>160</v>
      </c>
      <c r="C84" s="8" t="s">
        <v>19</v>
      </c>
      <c r="D84" s="24">
        <f t="shared" si="21"/>
        <v>1032.3494077855946</v>
      </c>
      <c r="E84" s="10">
        <f>_xlfn.XLOOKUP($C84,$C$7:$C$12,E$7:E$12)</f>
        <v>2996.274588108115</v>
      </c>
      <c r="F84" s="10"/>
      <c r="G84" s="9">
        <f>D84*E84</f>
        <v>3093202.2965964391</v>
      </c>
      <c r="H84" s="10">
        <f>_xlfn.XLOOKUP($C84,$C$7:$C$12,H$7:H$12)</f>
        <v>2978.3724730845788</v>
      </c>
      <c r="I84" s="9">
        <f t="shared" si="22"/>
        <v>3074721.058753782</v>
      </c>
      <c r="J84" s="11">
        <f t="shared" si="18"/>
        <v>-17.902115023536226</v>
      </c>
      <c r="K84" s="9">
        <f>I84-$G84</f>
        <v>-18481.237842657138</v>
      </c>
      <c r="L84" s="12">
        <f>_xlfn.XLOOKUP($C84,$C$7:$C$12,L$7:L$12)</f>
        <v>1</v>
      </c>
      <c r="M84" s="10">
        <f>_xlfn.XLOOKUP($C84,$C$7:$C$12,M$7:M$12)</f>
        <v>2978.3724730845788</v>
      </c>
      <c r="N84" s="10"/>
      <c r="O84" s="9">
        <f t="shared" si="23"/>
        <v>3074721.058753782</v>
      </c>
      <c r="P84" s="11">
        <f t="shared" si="19"/>
        <v>-17.902115023536226</v>
      </c>
      <c r="Q84" s="9">
        <f>O84-$G84</f>
        <v>-18481.237842657138</v>
      </c>
      <c r="R84" s="9">
        <f t="shared" si="20"/>
        <v>-4620.3094606642844</v>
      </c>
      <c r="T84" s="9">
        <v>1063.0106907816262</v>
      </c>
      <c r="U84" s="9">
        <v>1024.6840870365868</v>
      </c>
      <c r="V84" s="9">
        <f t="shared" si="24"/>
        <v>38.326603745039392</v>
      </c>
    </row>
    <row r="85" spans="1:22" x14ac:dyDescent="0.35">
      <c r="A85" s="8" t="s">
        <v>161</v>
      </c>
      <c r="B85" s="8" t="s">
        <v>162</v>
      </c>
      <c r="C85" s="8" t="s">
        <v>19</v>
      </c>
      <c r="D85" s="24">
        <f t="shared" si="21"/>
        <v>1150.2034227965946</v>
      </c>
      <c r="E85" s="10">
        <f>_xlfn.XLOOKUP($C85,$C$7:$C$12,E$7:E$12)</f>
        <v>2996.274588108115</v>
      </c>
      <c r="F85" s="10"/>
      <c r="G85" s="9">
        <f>D85*E85</f>
        <v>3446325.2868804107</v>
      </c>
      <c r="H85" s="10">
        <f>_xlfn.XLOOKUP($C85,$C$7:$C$12,H$7:H$12)</f>
        <v>2978.3724730845788</v>
      </c>
      <c r="I85" s="9">
        <f t="shared" si="22"/>
        <v>3425734.2129050409</v>
      </c>
      <c r="J85" s="11">
        <f t="shared" si="18"/>
        <v>-17.902115023536226</v>
      </c>
      <c r="K85" s="9">
        <f>I85-$G85</f>
        <v>-20591.0739753698</v>
      </c>
      <c r="L85" s="12">
        <f>_xlfn.XLOOKUP($C85,$C$7:$C$12,L$7:L$12)</f>
        <v>1</v>
      </c>
      <c r="M85" s="10">
        <f>_xlfn.XLOOKUP($C85,$C$7:$C$12,M$7:M$12)</f>
        <v>2978.3724730845788</v>
      </c>
      <c r="N85" s="10"/>
      <c r="O85" s="9">
        <f t="shared" si="23"/>
        <v>3425734.2129050409</v>
      </c>
      <c r="P85" s="11">
        <f t="shared" si="19"/>
        <v>-17.902115023536226</v>
      </c>
      <c r="Q85" s="9">
        <f>O85-$G85</f>
        <v>-20591.0739753698</v>
      </c>
      <c r="R85" s="9">
        <f t="shared" si="20"/>
        <v>-5147.76849384245</v>
      </c>
      <c r="T85" s="9">
        <v>1447.3785406119389</v>
      </c>
      <c r="U85" s="9">
        <v>1075.9096433427585</v>
      </c>
      <c r="V85" s="9">
        <f t="shared" si="24"/>
        <v>371.46889726918039</v>
      </c>
    </row>
    <row r="86" spans="1:22" x14ac:dyDescent="0.35">
      <c r="A86" s="8" t="s">
        <v>163</v>
      </c>
      <c r="B86" s="8" t="s">
        <v>164</v>
      </c>
      <c r="C86" s="8" t="s">
        <v>19</v>
      </c>
      <c r="D86" s="24">
        <f t="shared" si="21"/>
        <v>345.3627878426397</v>
      </c>
      <c r="E86" s="10">
        <f>_xlfn.XLOOKUP($C86,$C$7:$C$12,E$7:E$12)</f>
        <v>2996.274588108115</v>
      </c>
      <c r="F86" s="10"/>
      <c r="G86" s="9">
        <f>D86*E86</f>
        <v>1034801.7448910757</v>
      </c>
      <c r="H86" s="10">
        <f>_xlfn.XLOOKUP($C86,$C$7:$C$12,H$7:H$12)</f>
        <v>2978.3724730845788</v>
      </c>
      <c r="I86" s="9">
        <f t="shared" si="22"/>
        <v>1028619.0205382676</v>
      </c>
      <c r="J86" s="11">
        <f t="shared" si="18"/>
        <v>-17.902115023536226</v>
      </c>
      <c r="K86" s="9">
        <f>I86-$G86</f>
        <v>-6182.7243528080871</v>
      </c>
      <c r="L86" s="12">
        <f>_xlfn.XLOOKUP($C86,$C$7:$C$12,L$7:L$12)</f>
        <v>1</v>
      </c>
      <c r="M86" s="10">
        <f>_xlfn.XLOOKUP($C86,$C$7:$C$12,M$7:M$12)</f>
        <v>2978.3724730845788</v>
      </c>
      <c r="N86" s="10"/>
      <c r="O86" s="9">
        <f t="shared" si="23"/>
        <v>1028619.0205382676</v>
      </c>
      <c r="P86" s="11">
        <f t="shared" si="19"/>
        <v>-17.902115023536226</v>
      </c>
      <c r="Q86" s="9">
        <f>O86-$G86</f>
        <v>-6182.7243528080871</v>
      </c>
      <c r="R86" s="9">
        <f t="shared" si="20"/>
        <v>-1545.6810882020218</v>
      </c>
      <c r="T86" s="9">
        <v>814.68485388919305</v>
      </c>
      <c r="U86" s="9">
        <v>228.0322713310014</v>
      </c>
      <c r="V86" s="9">
        <f t="shared" si="24"/>
        <v>586.65258255819163</v>
      </c>
    </row>
    <row r="87" spans="1:22" x14ac:dyDescent="0.35">
      <c r="A87" s="8" t="s">
        <v>165</v>
      </c>
      <c r="B87" s="8" t="s">
        <v>166</v>
      </c>
      <c r="C87" s="8" t="s">
        <v>19</v>
      </c>
      <c r="D87" s="24">
        <f t="shared" si="21"/>
        <v>1039.8976076864403</v>
      </c>
      <c r="E87" s="10">
        <f>_xlfn.XLOOKUP($C87,$C$7:$C$12,E$7:E$12)</f>
        <v>2996.274588108115</v>
      </c>
      <c r="F87" s="10"/>
      <c r="G87" s="9">
        <f>D87*E87</f>
        <v>3115818.7761453032</v>
      </c>
      <c r="H87" s="10">
        <f>_xlfn.XLOOKUP($C87,$C$7:$C$12,H$7:H$12)</f>
        <v>2978.3724730845788</v>
      </c>
      <c r="I87" s="9">
        <f t="shared" si="22"/>
        <v>3097202.4095598003</v>
      </c>
      <c r="J87" s="11">
        <f t="shared" si="18"/>
        <v>-17.902115023536226</v>
      </c>
      <c r="K87" s="9">
        <f>I87-$G87</f>
        <v>-18616.366585502867</v>
      </c>
      <c r="L87" s="12">
        <f>_xlfn.XLOOKUP($C87,$C$7:$C$12,L$7:L$12)</f>
        <v>1</v>
      </c>
      <c r="M87" s="10">
        <f>_xlfn.XLOOKUP($C87,$C$7:$C$12,M$7:M$12)</f>
        <v>2978.3724730845788</v>
      </c>
      <c r="N87" s="10"/>
      <c r="O87" s="9">
        <f t="shared" si="23"/>
        <v>3097202.4095598003</v>
      </c>
      <c r="P87" s="11">
        <f t="shared" si="19"/>
        <v>-17.902115023536226</v>
      </c>
      <c r="Q87" s="9">
        <f>O87-$G87</f>
        <v>-18616.366585502867</v>
      </c>
      <c r="R87" s="9">
        <f t="shared" si="20"/>
        <v>-4654.0916463757167</v>
      </c>
      <c r="T87" s="9">
        <v>1118.1955186913915</v>
      </c>
      <c r="U87" s="9">
        <v>1020.3231299352026</v>
      </c>
      <c r="V87" s="9">
        <f t="shared" si="24"/>
        <v>97.872388756188911</v>
      </c>
    </row>
    <row r="88" spans="1:22" x14ac:dyDescent="0.35">
      <c r="A88" s="8" t="s">
        <v>167</v>
      </c>
      <c r="B88" s="8" t="s">
        <v>168</v>
      </c>
      <c r="C88" s="8" t="s">
        <v>19</v>
      </c>
      <c r="D88" s="24">
        <f t="shared" si="21"/>
        <v>3733.7585817302906</v>
      </c>
      <c r="E88" s="10">
        <f>_xlfn.XLOOKUP($C88,$C$7:$C$12,E$7:E$12)</f>
        <v>2996.274588108115</v>
      </c>
      <c r="F88" s="10"/>
      <c r="G88" s="9">
        <f>D88*E88</f>
        <v>11187365.956569066</v>
      </c>
      <c r="H88" s="10">
        <f>_xlfn.XLOOKUP($C88,$C$7:$C$12,H$7:H$12)</f>
        <v>2978.3724730845788</v>
      </c>
      <c r="I88" s="9">
        <f t="shared" si="22"/>
        <v>11120523.780968815</v>
      </c>
      <c r="J88" s="11">
        <f t="shared" si="18"/>
        <v>-17.902115023536226</v>
      </c>
      <c r="K88" s="9">
        <f>I88-$G88</f>
        <v>-66842.175600251183</v>
      </c>
      <c r="L88" s="12">
        <f>_xlfn.XLOOKUP($C88,$C$7:$C$12,L$7:L$12)</f>
        <v>1</v>
      </c>
      <c r="M88" s="10">
        <f>_xlfn.XLOOKUP($C88,$C$7:$C$12,M$7:M$12)</f>
        <v>2978.3724730845788</v>
      </c>
      <c r="N88" s="10"/>
      <c r="O88" s="9">
        <f t="shared" si="23"/>
        <v>11120523.780968815</v>
      </c>
      <c r="P88" s="11">
        <f t="shared" si="19"/>
        <v>-17.902115023536226</v>
      </c>
      <c r="Q88" s="9">
        <f>O88-$G88</f>
        <v>-66842.175600251183</v>
      </c>
      <c r="R88" s="9">
        <f t="shared" si="20"/>
        <v>-16710.543900062796</v>
      </c>
      <c r="T88" s="9">
        <v>3738.4613469032211</v>
      </c>
      <c r="U88" s="9">
        <v>3732.5828904370578</v>
      </c>
      <c r="V88" s="9">
        <f t="shared" si="24"/>
        <v>5.878456466163243</v>
      </c>
    </row>
    <row r="89" spans="1:22" x14ac:dyDescent="0.35">
      <c r="A89" s="8" t="s">
        <v>169</v>
      </c>
      <c r="B89" s="8" t="s">
        <v>170</v>
      </c>
      <c r="C89" s="8" t="s">
        <v>19</v>
      </c>
      <c r="D89" s="24">
        <f t="shared" si="21"/>
        <v>3466.8317607369145</v>
      </c>
      <c r="E89" s="10">
        <f>_xlfn.XLOOKUP($C89,$C$7:$C$12,E$7:E$12)</f>
        <v>2996.274588108115</v>
      </c>
      <c r="F89" s="10"/>
      <c r="G89" s="9">
        <f>D89*E89</f>
        <v>10387579.905942129</v>
      </c>
      <c r="H89" s="10">
        <f>_xlfn.XLOOKUP($C89,$C$7:$C$12,H$7:H$12)</f>
        <v>2978.3724730845788</v>
      </c>
      <c r="I89" s="9">
        <f t="shared" si="22"/>
        <v>10325516.284994168</v>
      </c>
      <c r="J89" s="11">
        <f t="shared" si="18"/>
        <v>-17.902115023536226</v>
      </c>
      <c r="K89" s="9">
        <f>I89-$G89</f>
        <v>-62063.620947960764</v>
      </c>
      <c r="L89" s="12">
        <f>_xlfn.XLOOKUP($C89,$C$7:$C$12,L$7:L$12)</f>
        <v>1</v>
      </c>
      <c r="M89" s="10">
        <f>_xlfn.XLOOKUP($C89,$C$7:$C$12,M$7:M$12)</f>
        <v>2978.3724730845788</v>
      </c>
      <c r="N89" s="10"/>
      <c r="O89" s="9">
        <f t="shared" si="23"/>
        <v>10325516.284994168</v>
      </c>
      <c r="P89" s="11">
        <f t="shared" si="19"/>
        <v>-17.902115023536226</v>
      </c>
      <c r="Q89" s="9">
        <f>O89-$G89</f>
        <v>-62063.620947960764</v>
      </c>
      <c r="R89" s="9">
        <f t="shared" si="20"/>
        <v>-15515.905236990191</v>
      </c>
      <c r="T89" s="9">
        <v>3471.1983246986497</v>
      </c>
      <c r="U89" s="9">
        <v>3465.7401197464806</v>
      </c>
      <c r="V89" s="9">
        <f t="shared" si="24"/>
        <v>5.458204952169126</v>
      </c>
    </row>
    <row r="90" spans="1:22" x14ac:dyDescent="0.35">
      <c r="A90" s="8" t="s">
        <v>171</v>
      </c>
      <c r="B90" s="8" t="s">
        <v>172</v>
      </c>
      <c r="C90" s="8" t="s">
        <v>19</v>
      </c>
      <c r="D90" s="24">
        <f t="shared" si="21"/>
        <v>716.6477757644966</v>
      </c>
      <c r="E90" s="10">
        <f>_xlfn.XLOOKUP($C90,$C$7:$C$12,E$7:E$12)</f>
        <v>2996.274588108115</v>
      </c>
      <c r="F90" s="10"/>
      <c r="G90" s="9">
        <f>D90*E90</f>
        <v>2147273.519147364</v>
      </c>
      <c r="H90" s="10">
        <f>_xlfn.XLOOKUP($C90,$C$7:$C$12,H$7:H$12)</f>
        <v>2978.3724730845788</v>
      </c>
      <c r="I90" s="9">
        <f t="shared" si="22"/>
        <v>2134444.0082342667</v>
      </c>
      <c r="J90" s="11">
        <f t="shared" si="18"/>
        <v>-17.902115023536226</v>
      </c>
      <c r="K90" s="9">
        <f>I90-$G90</f>
        <v>-12829.5109130973</v>
      </c>
      <c r="L90" s="12">
        <f>_xlfn.XLOOKUP($C90,$C$7:$C$12,L$7:L$12)</f>
        <v>1</v>
      </c>
      <c r="M90" s="10">
        <f>_xlfn.XLOOKUP($C90,$C$7:$C$12,M$7:M$12)</f>
        <v>2978.3724730845788</v>
      </c>
      <c r="N90" s="10"/>
      <c r="O90" s="9">
        <f t="shared" si="23"/>
        <v>2134444.0082342667</v>
      </c>
      <c r="P90" s="11">
        <f t="shared" si="19"/>
        <v>-17.902115023536226</v>
      </c>
      <c r="Q90" s="9">
        <f>O90-$G90</f>
        <v>-12829.5109130973</v>
      </c>
      <c r="R90" s="9">
        <f t="shared" si="20"/>
        <v>-3207.3777282743249</v>
      </c>
      <c r="T90" s="9">
        <v>2013.8767482917808</v>
      </c>
      <c r="U90" s="9">
        <v>392.34053263267555</v>
      </c>
      <c r="V90" s="9">
        <f t="shared" si="24"/>
        <v>1621.5362156591052</v>
      </c>
    </row>
    <row r="91" spans="1:22" ht="15" thickBot="1" x14ac:dyDescent="0.4">
      <c r="A91" s="25" t="s">
        <v>173</v>
      </c>
      <c r="B91" s="25" t="s">
        <v>174</v>
      </c>
      <c r="C91" s="25" t="s">
        <v>19</v>
      </c>
      <c r="D91" s="26">
        <f t="shared" si="21"/>
        <v>126.24664526019149</v>
      </c>
      <c r="E91" s="27">
        <f>_xlfn.XLOOKUP($C91,$C$7:$C$12,E$7:E$12)</f>
        <v>2996.274588108115</v>
      </c>
      <c r="F91" s="27"/>
      <c r="G91" s="28">
        <f>D91*E91</f>
        <v>378269.61502701155</v>
      </c>
      <c r="H91" s="27">
        <f>_xlfn.XLOOKUP($C91,$C$7:$C$12,H$7:H$12)</f>
        <v>2978.3724730845788</v>
      </c>
      <c r="I91" s="28">
        <f t="shared" si="22"/>
        <v>376009.53306222806</v>
      </c>
      <c r="J91" s="29">
        <f t="shared" si="18"/>
        <v>-17.902115023536226</v>
      </c>
      <c r="K91" s="28">
        <f>I91-$G91</f>
        <v>-2260.0819647834869</v>
      </c>
      <c r="L91" s="30">
        <f>_xlfn.XLOOKUP($C91,$C$7:$C$12,L$7:L$12)</f>
        <v>1</v>
      </c>
      <c r="M91" s="27">
        <f>_xlfn.XLOOKUP($C91,$C$7:$C$12,M$7:M$12)</f>
        <v>2978.3724730845788</v>
      </c>
      <c r="N91" s="27"/>
      <c r="O91" s="28">
        <f t="shared" si="23"/>
        <v>376009.53306222806</v>
      </c>
      <c r="P91" s="29">
        <f t="shared" si="19"/>
        <v>-17.902115023536226</v>
      </c>
      <c r="Q91" s="28">
        <f>O91-$G91</f>
        <v>-2260.0819647834869</v>
      </c>
      <c r="R91" s="28">
        <f t="shared" si="20"/>
        <v>-565.02049119587173</v>
      </c>
      <c r="T91" s="28">
        <v>161.00790881249085</v>
      </c>
      <c r="U91" s="28">
        <v>117.55632937211664</v>
      </c>
      <c r="V91" s="28">
        <f t="shared" si="24"/>
        <v>43.451579440374218</v>
      </c>
    </row>
    <row r="92" spans="1:22" x14ac:dyDescent="0.35">
      <c r="A92" s="8" t="s">
        <v>175</v>
      </c>
      <c r="B92" s="8" t="s">
        <v>176</v>
      </c>
      <c r="C92" s="8" t="s">
        <v>20</v>
      </c>
      <c r="D92" s="24">
        <f t="shared" si="21"/>
        <v>3330.5625120433051</v>
      </c>
      <c r="E92" s="10">
        <f>_xlfn.XLOOKUP($C92,$C$7:$C$12,E$7:E$12)</f>
        <v>2963.1488978381594</v>
      </c>
      <c r="F92" s="10"/>
      <c r="G92" s="9">
        <f>D92*E92</f>
        <v>9868952.6367422119</v>
      </c>
      <c r="H92" s="10">
        <f>_xlfn.XLOOKUP($C92,$C$7:$C$12,H$7:H$12)</f>
        <v>2945.2467828146237</v>
      </c>
      <c r="I92" s="9">
        <f t="shared" si="22"/>
        <v>9809328.5235585365</v>
      </c>
      <c r="J92" s="11">
        <f t="shared" si="18"/>
        <v>-17.902115023535771</v>
      </c>
      <c r="K92" s="9">
        <f>I92-$G92</f>
        <v>-59624.113183675334</v>
      </c>
      <c r="L92" s="12">
        <f>_xlfn.XLOOKUP($C92,$C$7:$C$12,L$7:L$12)</f>
        <v>1</v>
      </c>
      <c r="M92" s="10">
        <f>_xlfn.XLOOKUP($C92,$C$7:$C$12,M$7:M$12)</f>
        <v>2945.2467828146237</v>
      </c>
      <c r="N92" s="10"/>
      <c r="O92" s="9">
        <f t="shared" si="23"/>
        <v>9809328.5235585365</v>
      </c>
      <c r="P92" s="11">
        <f t="shared" si="19"/>
        <v>-17.902115023535771</v>
      </c>
      <c r="Q92" s="9">
        <f>O92-$G92</f>
        <v>-59624.113183675334</v>
      </c>
      <c r="R92" s="9">
        <f t="shared" si="20"/>
        <v>-14906.028295918833</v>
      </c>
      <c r="T92" s="9">
        <v>3467.7653647900379</v>
      </c>
      <c r="U92" s="9">
        <v>3296.2617988566217</v>
      </c>
      <c r="V92" s="9">
        <f t="shared" si="24"/>
        <v>171.50356593341621</v>
      </c>
    </row>
    <row r="93" spans="1:22" x14ac:dyDescent="0.35">
      <c r="A93" s="8" t="s">
        <v>177</v>
      </c>
      <c r="B93" s="8" t="s">
        <v>178</v>
      </c>
      <c r="C93" s="8" t="s">
        <v>20</v>
      </c>
      <c r="D93" s="24">
        <f t="shared" si="21"/>
        <v>2840.9670012279103</v>
      </c>
      <c r="E93" s="10">
        <f>_xlfn.XLOOKUP($C93,$C$7:$C$12,E$7:E$12)</f>
        <v>2963.1488978381594</v>
      </c>
      <c r="F93" s="10"/>
      <c r="G93" s="9">
        <f>D93*E93</f>
        <v>8418208.2384830639</v>
      </c>
      <c r="H93" s="10">
        <f>_xlfn.XLOOKUP($C93,$C$7:$C$12,H$7:H$12)</f>
        <v>2945.2467828146237</v>
      </c>
      <c r="I93" s="9">
        <f t="shared" si="22"/>
        <v>8367348.920449012</v>
      </c>
      <c r="J93" s="11">
        <f t="shared" si="18"/>
        <v>-17.902115023535771</v>
      </c>
      <c r="K93" s="9">
        <f>I93-$G93</f>
        <v>-50859.318034051917</v>
      </c>
      <c r="L93" s="12">
        <f>_xlfn.XLOOKUP($C93,$C$7:$C$12,L$7:L$12)</f>
        <v>1</v>
      </c>
      <c r="M93" s="10">
        <f>_xlfn.XLOOKUP($C93,$C$7:$C$12,M$7:M$12)</f>
        <v>2945.2467828146237</v>
      </c>
      <c r="N93" s="10"/>
      <c r="O93" s="9">
        <f t="shared" si="23"/>
        <v>8367348.920449012</v>
      </c>
      <c r="P93" s="11">
        <f t="shared" si="19"/>
        <v>-17.902115023535771</v>
      </c>
      <c r="Q93" s="9">
        <f>O93-$G93</f>
        <v>-50859.318034051917</v>
      </c>
      <c r="R93" s="9">
        <f t="shared" si="20"/>
        <v>-12714.829508512979</v>
      </c>
      <c r="T93" s="9">
        <v>2928.8479873672641</v>
      </c>
      <c r="U93" s="9">
        <v>2818.9967546930716</v>
      </c>
      <c r="V93" s="9">
        <f t="shared" si="24"/>
        <v>109.85123267419249</v>
      </c>
    </row>
    <row r="94" spans="1:22" x14ac:dyDescent="0.35">
      <c r="A94" s="8" t="s">
        <v>179</v>
      </c>
      <c r="B94" s="8" t="s">
        <v>180</v>
      </c>
      <c r="C94" s="8" t="s">
        <v>20</v>
      </c>
      <c r="D94" s="24">
        <f t="shared" si="21"/>
        <v>107.75688829348454</v>
      </c>
      <c r="E94" s="10">
        <f>_xlfn.XLOOKUP($C94,$C$7:$C$12,E$7:E$12)</f>
        <v>2963.1488978381594</v>
      </c>
      <c r="F94" s="10"/>
      <c r="G94" s="9">
        <f>D94*E94</f>
        <v>319299.70478130836</v>
      </c>
      <c r="H94" s="10">
        <f>_xlfn.XLOOKUP($C94,$C$7:$C$12,H$7:H$12)</f>
        <v>2945.2467828146237</v>
      </c>
      <c r="I94" s="9">
        <f t="shared" si="22"/>
        <v>317370.62857250014</v>
      </c>
      <c r="J94" s="11">
        <f t="shared" si="18"/>
        <v>-17.902115023535771</v>
      </c>
      <c r="K94" s="9">
        <f>I94-$G94</f>
        <v>-1929.0762088082265</v>
      </c>
      <c r="L94" s="12">
        <f>_xlfn.XLOOKUP($C94,$C$7:$C$12,L$7:L$12)</f>
        <v>1</v>
      </c>
      <c r="M94" s="10">
        <f>_xlfn.XLOOKUP($C94,$C$7:$C$12,M$7:M$12)</f>
        <v>2945.2467828146237</v>
      </c>
      <c r="N94" s="10"/>
      <c r="O94" s="9">
        <f t="shared" si="23"/>
        <v>317370.62857250014</v>
      </c>
      <c r="P94" s="11">
        <f t="shared" si="19"/>
        <v>-17.902115023535771</v>
      </c>
      <c r="Q94" s="9">
        <f>O94-$G94</f>
        <v>-1929.0762088082265</v>
      </c>
      <c r="R94" s="9">
        <f t="shared" si="20"/>
        <v>-482.26905220205663</v>
      </c>
      <c r="T94" s="9">
        <v>200.97055444438035</v>
      </c>
      <c r="U94" s="9">
        <v>84.453471755760589</v>
      </c>
      <c r="V94" s="9">
        <f t="shared" si="24"/>
        <v>116.51708268861977</v>
      </c>
    </row>
    <row r="95" spans="1:22" x14ac:dyDescent="0.35">
      <c r="A95" s="8" t="s">
        <v>181</v>
      </c>
      <c r="B95" s="8" t="s">
        <v>182</v>
      </c>
      <c r="C95" s="8" t="s">
        <v>20</v>
      </c>
      <c r="D95" s="24">
        <f t="shared" si="21"/>
        <v>2946.7112928296547</v>
      </c>
      <c r="E95" s="10">
        <f>_xlfn.XLOOKUP($C95,$C$7:$C$12,E$7:E$12)</f>
        <v>2963.1488978381594</v>
      </c>
      <c r="F95" s="10"/>
      <c r="G95" s="9">
        <f>D95*E95</f>
        <v>8731544.3195954487</v>
      </c>
      <c r="H95" s="10">
        <f>_xlfn.XLOOKUP($C95,$C$7:$C$12,H$7:H$12)</f>
        <v>2945.2467828146237</v>
      </c>
      <c r="I95" s="9">
        <f t="shared" si="22"/>
        <v>8678791.9550900608</v>
      </c>
      <c r="J95" s="11">
        <f t="shared" si="18"/>
        <v>-17.902115023535771</v>
      </c>
      <c r="K95" s="9">
        <f>I95-$G95</f>
        <v>-52752.364505387843</v>
      </c>
      <c r="L95" s="12">
        <f>_xlfn.XLOOKUP($C95,$C$7:$C$12,L$7:L$12)</f>
        <v>1</v>
      </c>
      <c r="M95" s="10">
        <f>_xlfn.XLOOKUP($C95,$C$7:$C$12,M$7:M$12)</f>
        <v>2945.2467828146237</v>
      </c>
      <c r="N95" s="10"/>
      <c r="O95" s="9">
        <f t="shared" si="23"/>
        <v>8678791.9550900608</v>
      </c>
      <c r="P95" s="11">
        <f t="shared" si="19"/>
        <v>-17.902115023535771</v>
      </c>
      <c r="Q95" s="9">
        <f>O95-$G95</f>
        <v>-52752.364505387843</v>
      </c>
      <c r="R95" s="9">
        <f t="shared" si="20"/>
        <v>-13188.091126346961</v>
      </c>
      <c r="T95" s="9">
        <v>3354.0990249798811</v>
      </c>
      <c r="U95" s="9">
        <v>2844.8643597920982</v>
      </c>
      <c r="V95" s="9">
        <f t="shared" si="24"/>
        <v>509.23466518778287</v>
      </c>
    </row>
    <row r="96" spans="1:22" x14ac:dyDescent="0.35">
      <c r="A96" s="8" t="s">
        <v>183</v>
      </c>
      <c r="B96" s="8" t="s">
        <v>184</v>
      </c>
      <c r="C96" s="8" t="s">
        <v>20</v>
      </c>
      <c r="D96" s="24">
        <f t="shared" si="21"/>
        <v>946.51906780087256</v>
      </c>
      <c r="E96" s="10">
        <f>_xlfn.XLOOKUP($C96,$C$7:$C$12,E$7:E$12)</f>
        <v>2963.1488978381594</v>
      </c>
      <c r="F96" s="10"/>
      <c r="G96" s="9">
        <f>D96*E96</f>
        <v>2804676.9325369578</v>
      </c>
      <c r="H96" s="10">
        <f>_xlfn.XLOOKUP($C96,$C$7:$C$12,H$7:H$12)</f>
        <v>2945.2467828146237</v>
      </c>
      <c r="I96" s="9">
        <f t="shared" si="22"/>
        <v>2787732.2393132164</v>
      </c>
      <c r="J96" s="11">
        <f t="shared" si="18"/>
        <v>-17.902115023535771</v>
      </c>
      <c r="K96" s="9">
        <f>I96-$G96</f>
        <v>-16944.693223741371</v>
      </c>
      <c r="L96" s="12">
        <f>_xlfn.XLOOKUP($C96,$C$7:$C$12,L$7:L$12)</f>
        <v>1</v>
      </c>
      <c r="M96" s="10">
        <f>_xlfn.XLOOKUP($C96,$C$7:$C$12,M$7:M$12)</f>
        <v>2945.2467828146237</v>
      </c>
      <c r="N96" s="10"/>
      <c r="O96" s="9">
        <f t="shared" si="23"/>
        <v>2787732.2393132164</v>
      </c>
      <c r="P96" s="11">
        <f t="shared" si="19"/>
        <v>-17.902115023535771</v>
      </c>
      <c r="Q96" s="9">
        <f>O96-$G96</f>
        <v>-16944.693223741371</v>
      </c>
      <c r="R96" s="9">
        <f t="shared" si="20"/>
        <v>-4236.1733059353428</v>
      </c>
      <c r="T96" s="9">
        <v>1271.758948244471</v>
      </c>
      <c r="U96" s="9">
        <v>865.20909768997296</v>
      </c>
      <c r="V96" s="9">
        <f t="shared" si="24"/>
        <v>406.54985055449799</v>
      </c>
    </row>
    <row r="97" spans="1:22" x14ac:dyDescent="0.35">
      <c r="A97" s="8" t="s">
        <v>185</v>
      </c>
      <c r="B97" s="8" t="s">
        <v>186</v>
      </c>
      <c r="C97" s="8" t="s">
        <v>20</v>
      </c>
      <c r="D97" s="24">
        <f t="shared" si="21"/>
        <v>852.0078420737467</v>
      </c>
      <c r="E97" s="10">
        <f>_xlfn.XLOOKUP($C97,$C$7:$C$12,E$7:E$12)</f>
        <v>2963.1488978381594</v>
      </c>
      <c r="F97" s="10"/>
      <c r="G97" s="9">
        <f>D97*E97</f>
        <v>2524626.0981902913</v>
      </c>
      <c r="H97" s="10">
        <f>_xlfn.XLOOKUP($C97,$C$7:$C$12,H$7:H$12)</f>
        <v>2945.2467828146237</v>
      </c>
      <c r="I97" s="9">
        <f t="shared" si="22"/>
        <v>2509373.3558005323</v>
      </c>
      <c r="J97" s="11">
        <f t="shared" si="18"/>
        <v>-17.902115023535771</v>
      </c>
      <c r="K97" s="9">
        <f>I97-$G97</f>
        <v>-15252.742389759049</v>
      </c>
      <c r="L97" s="12">
        <f>_xlfn.XLOOKUP($C97,$C$7:$C$12,L$7:L$12)</f>
        <v>1</v>
      </c>
      <c r="M97" s="10">
        <f>_xlfn.XLOOKUP($C97,$C$7:$C$12,M$7:M$12)</f>
        <v>2945.2467828146237</v>
      </c>
      <c r="N97" s="10"/>
      <c r="O97" s="9">
        <f t="shared" si="23"/>
        <v>2509373.3558005323</v>
      </c>
      <c r="P97" s="11">
        <f t="shared" si="19"/>
        <v>-17.902115023535771</v>
      </c>
      <c r="Q97" s="9">
        <f>O97-$G97</f>
        <v>-15252.742389759049</v>
      </c>
      <c r="R97" s="9">
        <f t="shared" si="20"/>
        <v>-3813.1855974397622</v>
      </c>
      <c r="T97" s="9">
        <v>985.76684854566793</v>
      </c>
      <c r="U97" s="9">
        <v>818.56809045576642</v>
      </c>
      <c r="V97" s="9">
        <f t="shared" si="24"/>
        <v>167.1987580899015</v>
      </c>
    </row>
    <row r="98" spans="1:22" x14ac:dyDescent="0.35">
      <c r="A98" s="8" t="s">
        <v>187</v>
      </c>
      <c r="B98" s="8" t="s">
        <v>188</v>
      </c>
      <c r="C98" s="8" t="s">
        <v>20</v>
      </c>
      <c r="D98" s="24">
        <f t="shared" si="21"/>
        <v>1689.4933976733771</v>
      </c>
      <c r="E98" s="10">
        <f>_xlfn.XLOOKUP($C98,$C$7:$C$12,E$7:E$12)</f>
        <v>2963.1488978381594</v>
      </c>
      <c r="F98" s="10"/>
      <c r="G98" s="9">
        <f>D98*E98</f>
        <v>5006220.4992207149</v>
      </c>
      <c r="H98" s="10">
        <f>_xlfn.XLOOKUP($C98,$C$7:$C$12,H$7:H$12)</f>
        <v>2945.2467828146237</v>
      </c>
      <c r="I98" s="9">
        <f t="shared" si="22"/>
        <v>4975974.9940840611</v>
      </c>
      <c r="J98" s="11">
        <f t="shared" si="18"/>
        <v>-17.902115023535771</v>
      </c>
      <c r="K98" s="9">
        <f>I98-$G98</f>
        <v>-30245.505136653781</v>
      </c>
      <c r="L98" s="12">
        <f>_xlfn.XLOOKUP($C98,$C$7:$C$12,L$7:L$12)</f>
        <v>1</v>
      </c>
      <c r="M98" s="10">
        <f>_xlfn.XLOOKUP($C98,$C$7:$C$12,M$7:M$12)</f>
        <v>2945.2467828146237</v>
      </c>
      <c r="N98" s="10"/>
      <c r="O98" s="9">
        <f t="shared" si="23"/>
        <v>4975974.9940840611</v>
      </c>
      <c r="P98" s="11">
        <f t="shared" si="19"/>
        <v>-17.902115023535771</v>
      </c>
      <c r="Q98" s="9">
        <f>O98-$G98</f>
        <v>-30245.505136653781</v>
      </c>
      <c r="R98" s="9">
        <f t="shared" si="20"/>
        <v>-7561.3762841634452</v>
      </c>
      <c r="T98" s="9">
        <v>2054.7298224158576</v>
      </c>
      <c r="U98" s="9">
        <v>1598.184291487757</v>
      </c>
      <c r="V98" s="9">
        <f t="shared" si="24"/>
        <v>456.54553092810056</v>
      </c>
    </row>
    <row r="99" spans="1:22" x14ac:dyDescent="0.35">
      <c r="A99" s="8" t="s">
        <v>189</v>
      </c>
      <c r="B99" s="8" t="s">
        <v>190</v>
      </c>
      <c r="C99" s="8" t="s">
        <v>20</v>
      </c>
      <c r="D99" s="24">
        <f t="shared" si="21"/>
        <v>2333.9096290130055</v>
      </c>
      <c r="E99" s="10">
        <f>_xlfn.XLOOKUP($C99,$C$7:$C$12,E$7:E$12)</f>
        <v>2963.1488978381594</v>
      </c>
      <c r="F99" s="10"/>
      <c r="G99" s="9">
        <f>D99*E99</f>
        <v>6915721.7448637551</v>
      </c>
      <c r="H99" s="10">
        <f>_xlfn.XLOOKUP($C99,$C$7:$C$12,H$7:H$12)</f>
        <v>2945.2467828146237</v>
      </c>
      <c r="I99" s="9">
        <f t="shared" si="22"/>
        <v>6873939.8262306266</v>
      </c>
      <c r="J99" s="11">
        <f t="shared" si="18"/>
        <v>-17.902115023535771</v>
      </c>
      <c r="K99" s="9">
        <f>I99-$G99</f>
        <v>-41781.918633128516</v>
      </c>
      <c r="L99" s="12">
        <f>_xlfn.XLOOKUP($C99,$C$7:$C$12,L$7:L$12)</f>
        <v>1</v>
      </c>
      <c r="M99" s="10">
        <f>_xlfn.XLOOKUP($C99,$C$7:$C$12,M$7:M$12)</f>
        <v>2945.2467828146237</v>
      </c>
      <c r="N99" s="10"/>
      <c r="O99" s="9">
        <f t="shared" si="23"/>
        <v>6873939.8262306266</v>
      </c>
      <c r="P99" s="11">
        <f t="shared" si="19"/>
        <v>-17.902115023535771</v>
      </c>
      <c r="Q99" s="9">
        <f>O99-$G99</f>
        <v>-41781.918633128516</v>
      </c>
      <c r="R99" s="9">
        <f t="shared" si="20"/>
        <v>-10445.479658282129</v>
      </c>
      <c r="T99" s="9">
        <v>2422.1549443972276</v>
      </c>
      <c r="U99" s="9">
        <v>2311.8483001669501</v>
      </c>
      <c r="V99" s="9">
        <f t="shared" si="24"/>
        <v>110.30664423027747</v>
      </c>
    </row>
    <row r="100" spans="1:22" x14ac:dyDescent="0.35">
      <c r="A100" s="8" t="s">
        <v>191</v>
      </c>
      <c r="B100" s="8" t="s">
        <v>192</v>
      </c>
      <c r="C100" s="8" t="s">
        <v>20</v>
      </c>
      <c r="D100" s="24">
        <f t="shared" si="21"/>
        <v>3449.8596237832057</v>
      </c>
      <c r="E100" s="10">
        <f>_xlfn.XLOOKUP($C100,$C$7:$C$12,E$7:E$12)</f>
        <v>2963.1488978381594</v>
      </c>
      <c r="F100" s="10"/>
      <c r="G100" s="9">
        <f>D100*E100</f>
        <v>10222447.741909573</v>
      </c>
      <c r="H100" s="10">
        <f>_xlfn.XLOOKUP($C100,$C$7:$C$12,H$7:H$12)</f>
        <v>2945.2467828146237</v>
      </c>
      <c r="I100" s="9">
        <f t="shared" si="22"/>
        <v>10160687.958109554</v>
      </c>
      <c r="J100" s="11">
        <f t="shared" si="18"/>
        <v>-17.902115023535771</v>
      </c>
      <c r="K100" s="9">
        <f>I100-$G100</f>
        <v>-61759.783800018951</v>
      </c>
      <c r="L100" s="12">
        <f>_xlfn.XLOOKUP($C100,$C$7:$C$12,L$7:L$12)</f>
        <v>1</v>
      </c>
      <c r="M100" s="10">
        <f>_xlfn.XLOOKUP($C100,$C$7:$C$12,M$7:M$12)</f>
        <v>2945.2467828146237</v>
      </c>
      <c r="N100" s="10"/>
      <c r="O100" s="9">
        <f t="shared" si="23"/>
        <v>10160687.958109554</v>
      </c>
      <c r="P100" s="11">
        <f t="shared" si="19"/>
        <v>-17.902115023535771</v>
      </c>
      <c r="Q100" s="9">
        <f>O100-$G100</f>
        <v>-61759.783800018951</v>
      </c>
      <c r="R100" s="9">
        <f t="shared" si="20"/>
        <v>-15439.945950004738</v>
      </c>
      <c r="T100" s="9">
        <v>3524.9791176487238</v>
      </c>
      <c r="U100" s="9">
        <v>3431.079750316826</v>
      </c>
      <c r="V100" s="9">
        <f t="shared" si="24"/>
        <v>93.899367331897793</v>
      </c>
    </row>
    <row r="101" spans="1:22" x14ac:dyDescent="0.35">
      <c r="A101" s="8" t="s">
        <v>193</v>
      </c>
      <c r="B101" s="8" t="s">
        <v>194</v>
      </c>
      <c r="C101" s="8" t="s">
        <v>20</v>
      </c>
      <c r="D101" s="24">
        <f t="shared" si="21"/>
        <v>2681.1909819842249</v>
      </c>
      <c r="E101" s="10">
        <f>_xlfn.XLOOKUP($C101,$C$7:$C$12,E$7:E$12)</f>
        <v>2963.1488978381594</v>
      </c>
      <c r="F101" s="10"/>
      <c r="G101" s="9">
        <f>D101*E101</f>
        <v>7944768.103160168</v>
      </c>
      <c r="H101" s="10">
        <f>_xlfn.XLOOKUP($C101,$C$7:$C$12,H$7:H$12)</f>
        <v>2945.2467828146237</v>
      </c>
      <c r="I101" s="9">
        <f t="shared" si="22"/>
        <v>7896769.1138006197</v>
      </c>
      <c r="J101" s="11">
        <f t="shared" si="18"/>
        <v>-17.902115023535771</v>
      </c>
      <c r="K101" s="9">
        <f>I101-$G101</f>
        <v>-47998.989359548315</v>
      </c>
      <c r="L101" s="12">
        <f>_xlfn.XLOOKUP($C101,$C$7:$C$12,L$7:L$12)</f>
        <v>1</v>
      </c>
      <c r="M101" s="10">
        <f>_xlfn.XLOOKUP($C101,$C$7:$C$12,M$7:M$12)</f>
        <v>2945.2467828146237</v>
      </c>
      <c r="N101" s="10"/>
      <c r="O101" s="9">
        <f t="shared" si="23"/>
        <v>7896769.1138006197</v>
      </c>
      <c r="P101" s="11">
        <f t="shared" si="19"/>
        <v>-17.902115023535771</v>
      </c>
      <c r="Q101" s="9">
        <f>O101-$G101</f>
        <v>-47998.989359548315</v>
      </c>
      <c r="R101" s="9">
        <f t="shared" si="20"/>
        <v>-11999.747339887079</v>
      </c>
      <c r="T101" s="9">
        <v>2743.7080060861431</v>
      </c>
      <c r="U101" s="9">
        <v>2665.5617259587452</v>
      </c>
      <c r="V101" s="9">
        <f t="shared" si="24"/>
        <v>78.146280127397858</v>
      </c>
    </row>
    <row r="102" spans="1:22" x14ac:dyDescent="0.35">
      <c r="A102" s="8" t="s">
        <v>195</v>
      </c>
      <c r="B102" s="8" t="s">
        <v>196</v>
      </c>
      <c r="C102" s="8" t="s">
        <v>20</v>
      </c>
      <c r="D102" s="24">
        <f t="shared" si="21"/>
        <v>1300.0584163389406</v>
      </c>
      <c r="E102" s="10">
        <f>_xlfn.XLOOKUP($C102,$C$7:$C$12,E$7:E$12)</f>
        <v>2963.1488978381594</v>
      </c>
      <c r="F102" s="10"/>
      <c r="G102" s="9">
        <f>D102*E102</f>
        <v>3852266.6634999546</v>
      </c>
      <c r="H102" s="10">
        <f>_xlfn.XLOOKUP($C102,$C$7:$C$12,H$7:H$12)</f>
        <v>2945.2467828146237</v>
      </c>
      <c r="I102" s="9">
        <f t="shared" si="22"/>
        <v>3828992.8681933391</v>
      </c>
      <c r="J102" s="11">
        <f t="shared" si="18"/>
        <v>-17.902115023535771</v>
      </c>
      <c r="K102" s="9">
        <f>I102-$G102</f>
        <v>-23273.795306615531</v>
      </c>
      <c r="L102" s="12">
        <f>_xlfn.XLOOKUP($C102,$C$7:$C$12,L$7:L$12)</f>
        <v>1</v>
      </c>
      <c r="M102" s="10">
        <f>_xlfn.XLOOKUP($C102,$C$7:$C$12,M$7:M$12)</f>
        <v>2945.2467828146237</v>
      </c>
      <c r="N102" s="10"/>
      <c r="O102" s="9">
        <f t="shared" si="23"/>
        <v>3828992.8681933391</v>
      </c>
      <c r="P102" s="11">
        <f t="shared" si="19"/>
        <v>-17.902115023535771</v>
      </c>
      <c r="Q102" s="9">
        <f>O102-$G102</f>
        <v>-23273.795306615531</v>
      </c>
      <c r="R102" s="9">
        <f t="shared" si="20"/>
        <v>-5818.4488266538829</v>
      </c>
      <c r="T102" s="9">
        <v>1418.0100803397233</v>
      </c>
      <c r="U102" s="9">
        <v>1270.5705003387448</v>
      </c>
      <c r="V102" s="9">
        <f t="shared" si="24"/>
        <v>147.43958000097859</v>
      </c>
    </row>
    <row r="103" spans="1:22" x14ac:dyDescent="0.35">
      <c r="A103" s="8" t="s">
        <v>197</v>
      </c>
      <c r="B103" s="8" t="s">
        <v>198</v>
      </c>
      <c r="C103" s="8" t="s">
        <v>20</v>
      </c>
      <c r="D103" s="24">
        <f t="shared" si="21"/>
        <v>952.34274215295579</v>
      </c>
      <c r="E103" s="10">
        <f>_xlfn.XLOOKUP($C103,$C$7:$C$12,E$7:E$12)</f>
        <v>2963.1488978381594</v>
      </c>
      <c r="F103" s="10"/>
      <c r="G103" s="9">
        <f>D103*E103</f>
        <v>2821933.3467747015</v>
      </c>
      <c r="H103" s="10">
        <f>_xlfn.XLOOKUP($C103,$C$7:$C$12,H$7:H$12)</f>
        <v>2945.2467828146237</v>
      </c>
      <c r="I103" s="9">
        <f t="shared" si="22"/>
        <v>2804884.3974628495</v>
      </c>
      <c r="J103" s="11">
        <f t="shared" si="18"/>
        <v>-17.902115023535771</v>
      </c>
      <c r="K103" s="9">
        <f>I103-$G103</f>
        <v>-17048.949311851989</v>
      </c>
      <c r="L103" s="12">
        <f>_xlfn.XLOOKUP($C103,$C$7:$C$12,L$7:L$12)</f>
        <v>1</v>
      </c>
      <c r="M103" s="10">
        <f>_xlfn.XLOOKUP($C103,$C$7:$C$12,M$7:M$12)</f>
        <v>2945.2467828146237</v>
      </c>
      <c r="N103" s="10"/>
      <c r="O103" s="9">
        <f t="shared" si="23"/>
        <v>2804884.3974628495</v>
      </c>
      <c r="P103" s="11">
        <f t="shared" si="19"/>
        <v>-17.902115023535771</v>
      </c>
      <c r="Q103" s="9">
        <f>O103-$G103</f>
        <v>-17048.949311851989</v>
      </c>
      <c r="R103" s="9">
        <f t="shared" si="20"/>
        <v>-4262.2373279629974</v>
      </c>
      <c r="T103" s="9">
        <v>988.77965216551661</v>
      </c>
      <c r="U103" s="9">
        <v>943.23351464981556</v>
      </c>
      <c r="V103" s="9">
        <f t="shared" si="24"/>
        <v>45.546137515701048</v>
      </c>
    </row>
    <row r="104" spans="1:22" x14ac:dyDescent="0.35">
      <c r="A104" s="8" t="s">
        <v>199</v>
      </c>
      <c r="B104" s="8" t="s">
        <v>200</v>
      </c>
      <c r="C104" s="8" t="s">
        <v>20</v>
      </c>
      <c r="D104" s="24">
        <f t="shared" si="21"/>
        <v>453.04523437815965</v>
      </c>
      <c r="E104" s="10">
        <f>_xlfn.XLOOKUP($C104,$C$7:$C$12,E$7:E$12)</f>
        <v>2963.1488978381594</v>
      </c>
      <c r="F104" s="10"/>
      <c r="G104" s="9">
        <f>D104*E104</f>
        <v>1342440.4869184743</v>
      </c>
      <c r="H104" s="10">
        <f>_xlfn.XLOOKUP($C104,$C$7:$C$12,H$7:H$12)</f>
        <v>2945.2467828146237</v>
      </c>
      <c r="I104" s="9">
        <f t="shared" si="22"/>
        <v>1334330.0190217718</v>
      </c>
      <c r="J104" s="11">
        <f t="shared" si="18"/>
        <v>-17.902115023535771</v>
      </c>
      <c r="K104" s="9">
        <f>I104-$G104</f>
        <v>-8110.4678967024665</v>
      </c>
      <c r="L104" s="12">
        <f>_xlfn.XLOOKUP($C104,$C$7:$C$12,L$7:L$12)</f>
        <v>1</v>
      </c>
      <c r="M104" s="10">
        <f>_xlfn.XLOOKUP($C104,$C$7:$C$12,M$7:M$12)</f>
        <v>2945.2467828146237</v>
      </c>
      <c r="N104" s="10"/>
      <c r="O104" s="9">
        <f t="shared" si="23"/>
        <v>1334330.0190217718</v>
      </c>
      <c r="P104" s="11">
        <f t="shared" si="19"/>
        <v>-17.902115023535771</v>
      </c>
      <c r="Q104" s="9">
        <f>O104-$G104</f>
        <v>-8110.4678967024665</v>
      </c>
      <c r="R104" s="9">
        <f t="shared" si="20"/>
        <v>-2027.6169741756166</v>
      </c>
      <c r="T104" s="9">
        <v>453.61585652829569</v>
      </c>
      <c r="U104" s="9">
        <v>452.90257884062561</v>
      </c>
      <c r="V104" s="9">
        <f t="shared" si="24"/>
        <v>0.71327768767008592</v>
      </c>
    </row>
    <row r="105" spans="1:22" x14ac:dyDescent="0.35">
      <c r="A105" s="8" t="s">
        <v>201</v>
      </c>
      <c r="B105" s="8" t="s">
        <v>202</v>
      </c>
      <c r="C105" s="8" t="s">
        <v>20</v>
      </c>
      <c r="D105" s="24">
        <f t="shared" si="21"/>
        <v>747.3836179329661</v>
      </c>
      <c r="E105" s="10">
        <f>_xlfn.XLOOKUP($C105,$C$7:$C$12,E$7:E$12)</f>
        <v>2963.1488978381594</v>
      </c>
      <c r="F105" s="10"/>
      <c r="G105" s="9">
        <f>D105*E105</f>
        <v>2214608.9437403646</v>
      </c>
      <c r="H105" s="10">
        <f>_xlfn.XLOOKUP($C105,$C$7:$C$12,H$7:H$12)</f>
        <v>2945.2467828146237</v>
      </c>
      <c r="I105" s="9">
        <f t="shared" si="22"/>
        <v>2201229.1962454221</v>
      </c>
      <c r="J105" s="11">
        <f t="shared" si="18"/>
        <v>-17.902115023535771</v>
      </c>
      <c r="K105" s="9">
        <f>I105-$G105</f>
        <v>-13379.747494942509</v>
      </c>
      <c r="L105" s="12">
        <f>_xlfn.XLOOKUP($C105,$C$7:$C$12,L$7:L$12)</f>
        <v>1</v>
      </c>
      <c r="M105" s="10">
        <f>_xlfn.XLOOKUP($C105,$C$7:$C$12,M$7:M$12)</f>
        <v>2945.2467828146237</v>
      </c>
      <c r="N105" s="10"/>
      <c r="O105" s="9">
        <f t="shared" si="23"/>
        <v>2201229.1962454221</v>
      </c>
      <c r="P105" s="11">
        <f t="shared" si="19"/>
        <v>-17.902115023535771</v>
      </c>
      <c r="Q105" s="9">
        <f>O105-$G105</f>
        <v>-13379.747494942509</v>
      </c>
      <c r="R105" s="9">
        <f t="shared" si="20"/>
        <v>-3344.9368737356272</v>
      </c>
      <c r="T105" s="9">
        <v>748.51304630433378</v>
      </c>
      <c r="U105" s="9">
        <v>747.10126084012416</v>
      </c>
      <c r="V105" s="9">
        <f t="shared" si="24"/>
        <v>1.411785464209629</v>
      </c>
    </row>
    <row r="106" spans="1:22" ht="15" thickBot="1" x14ac:dyDescent="0.4">
      <c r="A106" s="25" t="s">
        <v>203</v>
      </c>
      <c r="B106" s="25" t="s">
        <v>204</v>
      </c>
      <c r="C106" s="25" t="s">
        <v>20</v>
      </c>
      <c r="D106" s="26">
        <f t="shared" si="21"/>
        <v>2095.4035115587194</v>
      </c>
      <c r="E106" s="27">
        <f>_xlfn.XLOOKUP($C106,$C$7:$C$12,E$7:E$12)</f>
        <v>2963.1488978381594</v>
      </c>
      <c r="F106" s="27"/>
      <c r="G106" s="28">
        <f>D106*E106</f>
        <v>6208992.6058014287</v>
      </c>
      <c r="H106" s="27">
        <f>_xlfn.XLOOKUP($C106,$C$7:$C$12,H$7:H$12)</f>
        <v>2945.2467828146237</v>
      </c>
      <c r="I106" s="28">
        <f t="shared" si="22"/>
        <v>6171480.4511167835</v>
      </c>
      <c r="J106" s="29">
        <f t="shared" si="18"/>
        <v>-17.902115023535771</v>
      </c>
      <c r="K106" s="28">
        <f>I106-$G106</f>
        <v>-37512.154684645124</v>
      </c>
      <c r="L106" s="30">
        <f>_xlfn.XLOOKUP($C106,$C$7:$C$12,L$7:L$12)</f>
        <v>1</v>
      </c>
      <c r="M106" s="27">
        <f>_xlfn.XLOOKUP($C106,$C$7:$C$12,M$7:M$12)</f>
        <v>2945.2467828146237</v>
      </c>
      <c r="N106" s="27"/>
      <c r="O106" s="28">
        <f t="shared" si="23"/>
        <v>6171480.4511167835</v>
      </c>
      <c r="P106" s="29">
        <f t="shared" si="19"/>
        <v>-17.902115023535771</v>
      </c>
      <c r="Q106" s="28">
        <f>O106-$G106</f>
        <v>-37512.154684645124</v>
      </c>
      <c r="R106" s="28">
        <f t="shared" si="20"/>
        <v>-9378.0386711612809</v>
      </c>
      <c r="T106" s="28">
        <v>2098.5196148941363</v>
      </c>
      <c r="U106" s="28">
        <v>2094.6244857248653</v>
      </c>
      <c r="V106" s="28">
        <f t="shared" si="24"/>
        <v>3.8951291692710583</v>
      </c>
    </row>
  </sheetData>
  <conditionalFormatting sqref="E5:E106 M5:M10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7:L106 L6:L12">
    <cfRule type="cellIs" dxfId="0" priority="1" operator="equal"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B0BD0BFFF1548A2496CF7FD25207D" ma:contentTypeVersion="20" ma:contentTypeDescription="Umožňuje vytvoriť nový dokument." ma:contentTypeScope="" ma:versionID="fe337782c460f3f84a082ee24185433a">
  <xsd:schema xmlns:xsd="http://www.w3.org/2001/XMLSchema" xmlns:xs="http://www.w3.org/2001/XMLSchema" xmlns:p="http://schemas.microsoft.com/office/2006/metadata/properties" xmlns:ns2="6348134b-2833-414c-9ec4-3481f06493a1" xmlns:ns3="d48e029a-99e9-49c4-ba77-6818bfc35ea9" targetNamespace="http://schemas.microsoft.com/office/2006/metadata/properties" ma:root="true" ma:fieldsID="16a8f364e90d140bed4c18a4f3db8bd9" ns2:_="" ns3:_="">
    <xsd:import namespace="6348134b-2833-414c-9ec4-3481f06493a1"/>
    <xsd:import namespace="d48e029a-99e9-49c4-ba77-6818bfc3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e029a-99e9-49c4-ba77-6818bfc3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19d20f-3aeb-46bd-8829-d818092b535c}" ma:internalName="TaxCatchAll" ma:showField="CatchAllData" ma:web="d48e029a-99e9-49c4-ba77-6818bfc3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e029a-99e9-49c4-ba77-6818bfc35ea9" xsi:nil="true"/>
    <lcf76f155ced4ddcb4097134ff3c332f xmlns="6348134b-2833-414c-9ec4-3481f06493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A226CE-EC6E-4E02-9DFB-5B05D56E9237}"/>
</file>

<file path=customXml/itemProps2.xml><?xml version="1.0" encoding="utf-8"?>
<ds:datastoreItem xmlns:ds="http://schemas.openxmlformats.org/officeDocument/2006/customXml" ds:itemID="{662CFC5A-AD86-4AC2-A867-6CD07A224CCC}"/>
</file>

<file path=customXml/itemProps3.xml><?xml version="1.0" encoding="utf-8"?>
<ds:datastoreItem xmlns:ds="http://schemas.openxmlformats.org/officeDocument/2006/customXml" ds:itemID="{5494A821-E2B7-4995-B966-D4D413780A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ZS_UNB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Szalayova</dc:creator>
  <cp:lastModifiedBy>Angelika Szalayova</cp:lastModifiedBy>
  <dcterms:created xsi:type="dcterms:W3CDTF">2025-06-03T15:04:51Z</dcterms:created>
  <dcterms:modified xsi:type="dcterms:W3CDTF">2025-06-03T15:07:33Z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0x0101009FEB0BD0BFFF1548A2496CF7FD25207D</vt:lpwstr>
  </property>
</Properties>
</file>